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F5BCB7CD-5A70-274B-A370-94FAAE480324}"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Parent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D3" i="3" s="1"/>
  <c r="E3" i="3" s="1"/>
  <c r="F18" i="3"/>
  <c r="F19" i="3"/>
  <c r="F17" i="3"/>
  <c r="F16" i="3"/>
  <c r="F15" i="3"/>
  <c r="F14" i="3"/>
  <c r="F13" i="3"/>
  <c r="E19" i="3"/>
  <c r="E18" i="3"/>
  <c r="E17" i="3"/>
  <c r="E16" i="3"/>
  <c r="E15" i="3"/>
  <c r="E14" i="3"/>
  <c r="E13" i="3"/>
  <c r="G11" i="1"/>
  <c r="C8" i="3" s="1"/>
  <c r="G10" i="1"/>
  <c r="C7" i="3" s="1"/>
  <c r="G9" i="1"/>
  <c r="D6" i="3" s="1"/>
  <c r="E6" i="3" s="1"/>
  <c r="G8" i="1"/>
  <c r="D5" i="3" s="1"/>
  <c r="E5" i="3" s="1"/>
  <c r="G7" i="1"/>
  <c r="D4" i="3" s="1"/>
  <c r="E4" i="3" s="1"/>
  <c r="C5" i="3" l="1"/>
  <c r="H10" i="1"/>
  <c r="C6" i="3"/>
  <c r="D7" i="3"/>
  <c r="E7" i="3" s="1"/>
  <c r="D8" i="3"/>
  <c r="E8" i="3" s="1"/>
  <c r="C4" i="3"/>
  <c r="C3" i="3"/>
  <c r="G12" i="1"/>
  <c r="H6" i="1"/>
  <c r="C9" i="3" l="1"/>
  <c r="D9" i="3"/>
  <c r="H12" i="1"/>
  <c r="H7" i="1"/>
  <c r="H8" i="1"/>
  <c r="H9" i="1"/>
  <c r="H11" i="1"/>
  <c r="E9" i="3" l="1"/>
</calcChain>
</file>

<file path=xl/sharedStrings.xml><?xml version="1.0" encoding="utf-8"?>
<sst xmlns="http://schemas.openxmlformats.org/spreadsheetml/2006/main" count="83" uniqueCount="66">
  <si>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</si>
  <si>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</si>
  <si>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</si>
  <si>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</si>
  <si>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</si>
  <si>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</si>
  <si>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</si>
  <si>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</si>
  <si>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</si>
  <si>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</si>
  <si>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</si>
  <si>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</si>
  <si>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</si>
  <si>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</si>
  <si>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</si>
  <si>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</si>
  <si>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</si>
  <si>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Spence Children's Anxiety Scale (SCAS) - Parent version: Scoring Program Version 1</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</si>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</sst>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Parent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(Parent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(Parent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43.394495412844037</c:v>
                </c:pt>
                <c:pt idx="1">
                  <c:v>36.073825503355707</c:v>
                </c:pt>
                <c:pt idx="2">
                  <c:v>44.924623115577887</c:v>
                </c:pt>
                <c:pt idx="3">
                  <c:v>38.254437869822482</c:v>
                </c:pt>
                <c:pt idx="4">
                  <c:v>37.044534412955464</c:v>
                </c:pt>
                <c:pt idx="5">
                  <c:v>35.4585152838428</c:v>
                </c:pt>
                <c:pt idx="6">
                  <c:v>35.195143104943625</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48</xdr:row>
      <xdr:rowOff>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20040" y="182881"/>
          <a:ext cx="4901565" cy="85953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(Parent version)  -  Scoring Program (Version 1)</a:t>
          </a:r>
        </a:p>
        <a:p>
          <a:r>
            <a:rPr lang="en-GB" sz="900" b="1" u="sng" baseline="0"/>
            <a:t>Boys (7-9 years)</a:t>
          </a:r>
        </a:p>
        <a:p>
          <a:endParaRPr lang="en-GB" sz="900" baseline="0"/>
        </a:p>
        <a:p>
          <a:r>
            <a:rPr lang="en-GB" sz="900" b="1" baseline="0"/>
            <a:t>What is the SCAS (Parent version) - Scoring Program?:</a:t>
          </a:r>
        </a:p>
        <a:p>
          <a:r>
            <a:rPr lang="en-GB" sz="900" b="0" baseline="0"/>
            <a:t>This is an automated program that allows you to input the answers from the SCAS (Parent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Nauta, Scholing, Rapee, Abbott, Spence and Waters. (2004). </a:t>
          </a:r>
          <a:r>
            <a:rPr lang="en-GB" sz="900" b="0" i="1" baseline="0"/>
            <a:t>A parent report measure of children's anxiety</a:t>
          </a:r>
          <a:r>
            <a:rPr lang="en-GB" sz="900" b="0" baseline="0"/>
            <a:t>. Behaviour Research and Therapy. 42 (7), 813-839.</a:t>
          </a:r>
        </a:p>
        <a:p>
          <a:endParaRPr lang="en-GB" sz="900" b="0" baseline="0"/>
        </a:p>
        <a:p>
          <a:r>
            <a:rPr lang="en-GB" sz="900" b="1"/>
            <a:t>Instructions:</a:t>
          </a:r>
        </a:p>
        <a:p>
          <a:r>
            <a:rPr lang="en-GB" sz="900" b="0"/>
            <a:t>Score the item as follows, after completion of the SCAS (Parent</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(Parent version) questionnaire contains 39 questions in total. Question 1-38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Question 39 is an open-ended, non-scored item and is for clinical interest only.</a:t>
          </a:r>
          <a:endParaRPr lang="en-GB" sz="900">
            <a:effectLst/>
          </a:endParaRP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(Parent version) questionnaire.</a:t>
          </a:r>
        </a:p>
        <a:p>
          <a:r>
            <a:rPr lang="en-GB" sz="900" b="0" baseline="0"/>
            <a:t>Mean scores and standard deviations for each scale and the total score can be found at https://www.scaswebsite.com/portfolio/scas-parent-t-scores/</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(Parent version) questionnaire are based on a large sample (N = 1857) of combined community data from the parents of children aged 7 to 13 years. The community samples are from Australia, the Netherlands, the USA and the UK. </a:t>
          </a:r>
        </a:p>
        <a:p>
          <a:endParaRPr lang="en-GB" sz="900" b="0" baseline="0"/>
        </a:p>
        <a:p>
          <a:r>
            <a:rPr lang="en-GB" sz="1000" b="1" baseline="0"/>
            <a:t>© 2000,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43</xdr:row>
      <xdr:rowOff>0</xdr:rowOff>
    </xdr:from>
    <xdr:to>
      <xdr:col>4</xdr:col>
      <xdr:colOff>7620</xdr:colOff>
      <xdr:row>46</xdr:row>
      <xdr:rowOff>114300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7886700"/>
          <a:ext cx="2842260" cy="66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Questions 39</a:t>
          </a:r>
          <a:r>
            <a:rPr lang="en-GB" sz="900" b="1" baseline="0"/>
            <a:t> is an open-ended, </a:t>
          </a:r>
          <a:r>
            <a:rPr lang="en-GB" sz="900" b="1"/>
            <a:t>non-scored</a:t>
          </a:r>
          <a:r>
            <a:rPr lang="en-GB" sz="900" b="1" baseline="0"/>
            <a:t> item to be used for clinical interest only. Please check the SCAS (Parent version) questionnaire for the answer to this question.</a:t>
          </a:r>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topLeftCell="A20" zoomScaleNormal="100" workbookViewId="0">
      <selection activeCell="L44" sqref="L44"/>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48"/>
  <sheetViews>
    <sheetView showGridLines="0" zoomScaleNormal="100" workbookViewId="0">
      <pane ySplit="2" topLeftCell="A3" activePane="bottomLeft" state="frozen"/>
      <selection pane="bottomLeft" activeCell="H39" sqref="H39"/>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2" t="s">
        <v>17</v>
      </c>
      <c r="B1" s="23"/>
      <c r="C1" s="23"/>
      <c r="D1" s="23"/>
      <c r="E1" s="23"/>
      <c r="F1" s="23"/>
      <c r="G1" s="23"/>
      <c r="H1" s="23"/>
      <c r="I1" s="24"/>
      <c r="J1" s="13"/>
      <c r="K1"/>
      <c r="L1"/>
      <c r="M1"/>
      <c r="N1"/>
      <c r="O1"/>
      <c r="P1"/>
    </row>
    <row r="2" spans="1:16" ht="16" thickBot="1" x14ac:dyDescent="0.25">
      <c r="A2" s="25" t="s">
        <v>18</v>
      </c>
      <c r="B2" s="26"/>
      <c r="C2" s="26"/>
      <c r="D2" s="26"/>
      <c r="E2" s="26"/>
      <c r="F2" s="26"/>
      <c r="G2" s="26"/>
      <c r="H2" s="26"/>
      <c r="I2" s="27"/>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54</v>
      </c>
      <c r="E5"/>
      <c r="F5" s="1" t="s">
        <v>3</v>
      </c>
      <c r="G5" s="1" t="s">
        <v>4</v>
      </c>
      <c r="H5" s="1" t="s">
        <v>5</v>
      </c>
      <c r="I5" s="18"/>
      <c r="J5" s="17"/>
      <c r="K5"/>
      <c r="L5"/>
      <c r="M5"/>
      <c r="N5"/>
      <c r="O5"/>
      <c r="P5"/>
    </row>
    <row r="6" spans="1:16" x14ac:dyDescent="0.2">
      <c r="A6"/>
      <c r="B6" s="15">
        <v>2</v>
      </c>
      <c r="C6" s="12"/>
      <c r="D6" s="2" t="s">
        <v>49</v>
      </c>
      <c r="E6"/>
      <c r="F6" s="4" t="s">
        <v>9</v>
      </c>
      <c r="G6" s="4">
        <f>SUM(C17,C21,C28,C39,C40,C41)</f>
        <v>0</v>
      </c>
      <c r="H6" s="19">
        <f>((10*(G6-1.39))/2.06)+50</f>
        <v>43.252427184466022</v>
      </c>
      <c r="I6" s="18"/>
      <c r="J6" s="17"/>
      <c r="K6"/>
      <c r="L6"/>
      <c r="M6"/>
      <c r="N6"/>
      <c r="O6"/>
      <c r="P6"/>
    </row>
    <row r="7" spans="1:16" x14ac:dyDescent="0.2">
      <c r="A7"/>
      <c r="B7" s="15">
        <v>3</v>
      </c>
      <c r="C7" s="12"/>
      <c r="D7" s="2" t="s">
        <v>55</v>
      </c>
      <c r="E7"/>
      <c r="F7" s="4" t="s">
        <v>20</v>
      </c>
      <c r="G7" s="4">
        <f>SUM(C10,C11,C13,C14,C30,C35)</f>
        <v>0</v>
      </c>
      <c r="H7" s="19">
        <f>((10*(G7-5.66))/4.74)+50</f>
        <v>38.059071729957807</v>
      </c>
      <c r="I7" s="18"/>
      <c r="J7" s="17"/>
      <c r="K7"/>
      <c r="L7"/>
      <c r="M7"/>
      <c r="N7"/>
      <c r="O7"/>
      <c r="P7"/>
    </row>
    <row r="8" spans="1:16" x14ac:dyDescent="0.2">
      <c r="A8"/>
      <c r="B8" s="15">
        <v>4</v>
      </c>
      <c r="C8" s="12"/>
      <c r="D8" s="2" t="s">
        <v>56</v>
      </c>
      <c r="E8"/>
      <c r="F8" s="4" t="s">
        <v>21</v>
      </c>
      <c r="G8" s="4">
        <f>SUM(C16,C23,C29,C31,C32,C34,C36,C37,C38)</f>
        <v>0</v>
      </c>
      <c r="H8" s="19">
        <f>((10*(G8-3.24))/3.14)+50</f>
        <v>39.681528662420376</v>
      </c>
      <c r="I8" s="18"/>
      <c r="J8" s="17"/>
      <c r="K8"/>
      <c r="L8"/>
      <c r="M8"/>
      <c r="N8"/>
      <c r="O8"/>
      <c r="P8"/>
    </row>
    <row r="9" spans="1:16" x14ac:dyDescent="0.2">
      <c r="A9"/>
      <c r="B9" s="15">
        <v>5</v>
      </c>
      <c r="C9" s="12"/>
      <c r="D9" s="2" t="s">
        <v>44</v>
      </c>
      <c r="E9"/>
      <c r="F9" s="4" t="s">
        <v>22</v>
      </c>
      <c r="G9" s="4">
        <f>SUM(C9,C12,C15,C19,C42)</f>
        <v>0</v>
      </c>
      <c r="H9" s="19">
        <f>((10*(G9-6.61))/4.64)+50</f>
        <v>35.754310344827587</v>
      </c>
      <c r="I9" s="18"/>
      <c r="J9" s="17"/>
      <c r="K9"/>
      <c r="L9"/>
      <c r="M9"/>
      <c r="N9"/>
      <c r="O9"/>
      <c r="P9"/>
    </row>
    <row r="10" spans="1:16" x14ac:dyDescent="0.2">
      <c r="A10"/>
      <c r="B10" s="15">
        <v>6</v>
      </c>
      <c r="C10" s="12"/>
      <c r="D10" s="2" t="s">
        <v>29</v>
      </c>
      <c r="E10"/>
      <c r="F10" s="4" t="s">
        <v>7</v>
      </c>
      <c r="G10" s="4">
        <f>SUM(C6,C20,C25,C27,C33)</f>
        <v>0</v>
      </c>
      <c r="H10" s="19">
        <f>((10*(G9-6.61))/4.64)+50</f>
        <v>35.754310344827587</v>
      </c>
      <c r="I10" s="18"/>
      <c r="J10" s="17"/>
      <c r="K10"/>
      <c r="L10"/>
      <c r="M10"/>
      <c r="N10"/>
      <c r="O10"/>
      <c r="P10"/>
    </row>
    <row r="11" spans="1:16" x14ac:dyDescent="0.2">
      <c r="A11"/>
      <c r="B11" s="15">
        <v>7</v>
      </c>
      <c r="C11" s="12"/>
      <c r="D11" s="2" t="s">
        <v>30</v>
      </c>
      <c r="E11"/>
      <c r="F11" s="4" t="s">
        <v>8</v>
      </c>
      <c r="G11" s="4">
        <f>SUM(C5,C7,C8,C22,C24,C26)</f>
        <v>0</v>
      </c>
      <c r="H11" s="19">
        <f>((10*(G11-2.88))/3.07)+50</f>
        <v>40.618892508143325</v>
      </c>
      <c r="I11"/>
      <c r="J11"/>
      <c r="K11"/>
      <c r="L11"/>
      <c r="M11"/>
      <c r="N11"/>
      <c r="O11"/>
      <c r="P11"/>
    </row>
    <row r="12" spans="1:16" x14ac:dyDescent="0.2">
      <c r="A12"/>
      <c r="B12" s="15">
        <v>8</v>
      </c>
      <c r="C12" s="12"/>
      <c r="D12" s="2" t="s">
        <v>45</v>
      </c>
      <c r="E12"/>
      <c r="F12" s="1" t="s">
        <v>23</v>
      </c>
      <c r="G12" s="1">
        <f>SUM(C5:C42)</f>
        <v>0</v>
      </c>
      <c r="H12" s="20">
        <f>((10*(G12-19.76))/13.7)+50</f>
        <v>35.576642335766422</v>
      </c>
      <c r="I12"/>
      <c r="J12"/>
      <c r="K12"/>
      <c r="L12"/>
      <c r="M12"/>
      <c r="N12"/>
      <c r="O12"/>
      <c r="P12"/>
    </row>
    <row r="13" spans="1:16" x14ac:dyDescent="0.2">
      <c r="A13"/>
      <c r="B13" s="15">
        <v>9</v>
      </c>
      <c r="C13" s="12"/>
      <c r="D13" s="2" t="s">
        <v>31</v>
      </c>
      <c r="E13"/>
      <c r="F13"/>
      <c r="G13"/>
      <c r="H13"/>
      <c r="I13"/>
      <c r="J13"/>
      <c r="K13"/>
      <c r="L13"/>
      <c r="M13"/>
      <c r="N13"/>
      <c r="O13"/>
      <c r="P13"/>
    </row>
    <row r="14" spans="1:16" x14ac:dyDescent="0.2">
      <c r="A14"/>
      <c r="B14" s="15">
        <v>10</v>
      </c>
      <c r="C14" s="12"/>
      <c r="D14" s="2" t="s">
        <v>32</v>
      </c>
      <c r="E14"/>
      <c r="F14"/>
      <c r="G14"/>
      <c r="H14"/>
      <c r="I14"/>
      <c r="J14"/>
      <c r="K14"/>
      <c r="L14"/>
      <c r="M14"/>
      <c r="N14"/>
      <c r="O14"/>
      <c r="P14"/>
    </row>
    <row r="15" spans="1:16" x14ac:dyDescent="0.2">
      <c r="A15"/>
      <c r="B15" s="15">
        <v>11</v>
      </c>
      <c r="C15" s="12"/>
      <c r="D15" s="2" t="s">
        <v>46</v>
      </c>
      <c r="E15"/>
      <c r="F15"/>
      <c r="G15"/>
      <c r="H15"/>
      <c r="I15"/>
      <c r="J15"/>
      <c r="K15"/>
      <c r="L15"/>
      <c r="M15"/>
      <c r="N15"/>
      <c r="O15"/>
      <c r="P15"/>
    </row>
    <row r="16" spans="1:16" x14ac:dyDescent="0.2">
      <c r="A16"/>
      <c r="B16" s="15">
        <v>12</v>
      </c>
      <c r="C16" s="12"/>
      <c r="D16" s="2" t="s">
        <v>35</v>
      </c>
      <c r="E16"/>
      <c r="F16"/>
      <c r="G16"/>
      <c r="H16"/>
      <c r="I16"/>
      <c r="J16"/>
      <c r="K16"/>
      <c r="L16"/>
      <c r="M16"/>
      <c r="N16"/>
      <c r="O16"/>
      <c r="P16"/>
    </row>
    <row r="17" spans="1:16" x14ac:dyDescent="0.2">
      <c r="A17"/>
      <c r="B17" s="15">
        <v>13</v>
      </c>
      <c r="C17" s="12"/>
      <c r="D17" s="2" t="s">
        <v>19</v>
      </c>
      <c r="E17"/>
      <c r="F17"/>
      <c r="G17"/>
      <c r="H17"/>
      <c r="I17"/>
      <c r="J17"/>
      <c r="K17"/>
      <c r="L17"/>
      <c r="M17"/>
      <c r="N17"/>
      <c r="O17"/>
      <c r="P17"/>
    </row>
    <row r="18" spans="1:16" x14ac:dyDescent="0.2">
      <c r="A18"/>
      <c r="B18" s="15">
        <v>14</v>
      </c>
      <c r="C18" s="12"/>
      <c r="D18" s="2" t="s">
        <v>57</v>
      </c>
      <c r="E18"/>
      <c r="F18"/>
      <c r="G18"/>
      <c r="H18"/>
      <c r="I18"/>
      <c r="J18"/>
      <c r="K18"/>
      <c r="L18"/>
      <c r="M18"/>
      <c r="N18"/>
      <c r="O18"/>
      <c r="P18"/>
    </row>
    <row r="19" spans="1:16" x14ac:dyDescent="0.2">
      <c r="A19"/>
      <c r="B19" s="15">
        <v>15</v>
      </c>
      <c r="C19" s="12"/>
      <c r="D19" s="2" t="s">
        <v>47</v>
      </c>
      <c r="E19"/>
      <c r="F19"/>
      <c r="G19"/>
      <c r="H19"/>
      <c r="I19"/>
      <c r="J19"/>
      <c r="K19"/>
      <c r="L19"/>
      <c r="M19"/>
      <c r="N19"/>
      <c r="O19"/>
      <c r="P19"/>
    </row>
    <row r="20" spans="1:16" x14ac:dyDescent="0.2">
      <c r="A20"/>
      <c r="B20" s="15">
        <v>16</v>
      </c>
      <c r="C20" s="12"/>
      <c r="D20" s="2" t="s">
        <v>50</v>
      </c>
      <c r="E20"/>
      <c r="F20"/>
      <c r="G20"/>
      <c r="H20"/>
      <c r="I20"/>
      <c r="J20"/>
      <c r="K20"/>
      <c r="L20"/>
      <c r="M20"/>
      <c r="N20"/>
      <c r="O20"/>
      <c r="P20"/>
    </row>
    <row r="21" spans="1:16" x14ac:dyDescent="0.2">
      <c r="A21"/>
      <c r="B21" s="15">
        <v>17</v>
      </c>
      <c r="C21" s="12"/>
      <c r="D21" s="2" t="s">
        <v>24</v>
      </c>
      <c r="E21"/>
      <c r="F21"/>
      <c r="G21"/>
      <c r="H21"/>
      <c r="I21"/>
      <c r="J21"/>
      <c r="K21"/>
      <c r="L21"/>
      <c r="M21"/>
      <c r="N21"/>
      <c r="O21"/>
      <c r="P21"/>
    </row>
    <row r="22" spans="1:16" x14ac:dyDescent="0.2">
      <c r="A22"/>
      <c r="B22" s="15">
        <v>18</v>
      </c>
      <c r="C22" s="12"/>
      <c r="D22" s="2" t="s">
        <v>58</v>
      </c>
      <c r="E22"/>
      <c r="F22"/>
      <c r="G22"/>
      <c r="H22"/>
      <c r="I22"/>
      <c r="J22"/>
      <c r="K22"/>
      <c r="L22"/>
      <c r="M22"/>
      <c r="N22"/>
      <c r="O22"/>
      <c r="P22"/>
    </row>
    <row r="23" spans="1:16" x14ac:dyDescent="0.2">
      <c r="A23"/>
      <c r="B23" s="15">
        <v>19</v>
      </c>
      <c r="C23" s="12"/>
      <c r="D23" s="2" t="s">
        <v>36</v>
      </c>
      <c r="E23"/>
      <c r="F23"/>
      <c r="G23"/>
      <c r="H23"/>
      <c r="I23"/>
      <c r="J23"/>
      <c r="K23"/>
      <c r="L23"/>
      <c r="M23"/>
      <c r="N23"/>
      <c r="O23"/>
      <c r="P23"/>
    </row>
    <row r="24" spans="1:16" x14ac:dyDescent="0.2">
      <c r="A24"/>
      <c r="B24" s="15">
        <v>20</v>
      </c>
      <c r="C24" s="12"/>
      <c r="D24" s="2" t="s">
        <v>59</v>
      </c>
      <c r="E24"/>
      <c r="F24"/>
      <c r="G24"/>
      <c r="H24"/>
      <c r="I24"/>
      <c r="J24"/>
      <c r="K24"/>
      <c r="L24"/>
      <c r="M24"/>
      <c r="N24"/>
      <c r="O24"/>
      <c r="P24"/>
    </row>
    <row r="25" spans="1:16" x14ac:dyDescent="0.2">
      <c r="A25"/>
      <c r="B25" s="15">
        <v>21</v>
      </c>
      <c r="C25" s="12"/>
      <c r="D25" s="2" t="s">
        <v>51</v>
      </c>
      <c r="E25"/>
      <c r="F25"/>
      <c r="G25"/>
      <c r="H25"/>
      <c r="I25"/>
      <c r="J25"/>
      <c r="K25"/>
      <c r="L25"/>
      <c r="M25"/>
      <c r="N25"/>
      <c r="O25"/>
      <c r="P25"/>
    </row>
    <row r="26" spans="1:16" x14ac:dyDescent="0.2">
      <c r="A26"/>
      <c r="B26" s="15">
        <v>22</v>
      </c>
      <c r="C26" s="12"/>
      <c r="D26" s="2" t="s">
        <v>60</v>
      </c>
      <c r="E26"/>
      <c r="F26"/>
      <c r="G26"/>
      <c r="H26"/>
      <c r="I26"/>
      <c r="J26"/>
      <c r="K26"/>
      <c r="L26"/>
      <c r="M26"/>
      <c r="N26"/>
      <c r="O26"/>
      <c r="P26"/>
    </row>
    <row r="27" spans="1:16" x14ac:dyDescent="0.2">
      <c r="A27"/>
      <c r="B27" s="15">
        <v>23</v>
      </c>
      <c r="C27" s="12"/>
      <c r="D27" s="2" t="s">
        <v>52</v>
      </c>
      <c r="E27"/>
      <c r="F27"/>
      <c r="G27"/>
      <c r="H27"/>
      <c r="I27"/>
      <c r="J27"/>
      <c r="K27"/>
      <c r="L27"/>
      <c r="M27"/>
      <c r="N27"/>
      <c r="O27"/>
      <c r="P27"/>
    </row>
    <row r="28" spans="1:16" x14ac:dyDescent="0.2">
      <c r="A28"/>
      <c r="B28" s="15">
        <v>24</v>
      </c>
      <c r="C28" s="12"/>
      <c r="D28" s="2" t="s">
        <v>25</v>
      </c>
      <c r="E28"/>
      <c r="F28"/>
      <c r="G28"/>
      <c r="H28"/>
      <c r="I28"/>
      <c r="J28"/>
      <c r="K28"/>
      <c r="L28"/>
      <c r="M28"/>
      <c r="N28"/>
      <c r="O28"/>
      <c r="P28"/>
    </row>
    <row r="29" spans="1:16" x14ac:dyDescent="0.2">
      <c r="A29"/>
      <c r="B29" s="15">
        <v>25</v>
      </c>
      <c r="C29" s="12"/>
      <c r="D29" s="2" t="s">
        <v>37</v>
      </c>
      <c r="E29"/>
      <c r="F29"/>
      <c r="G29"/>
      <c r="H29"/>
      <c r="I29"/>
      <c r="J29"/>
      <c r="K29"/>
      <c r="L29"/>
      <c r="M29"/>
      <c r="N29"/>
      <c r="O29"/>
      <c r="P29"/>
    </row>
    <row r="30" spans="1:16" x14ac:dyDescent="0.2">
      <c r="A30"/>
      <c r="B30" s="15">
        <v>26</v>
      </c>
      <c r="C30" s="12"/>
      <c r="D30" s="2" t="s">
        <v>33</v>
      </c>
      <c r="E30"/>
      <c r="F30"/>
      <c r="G30"/>
      <c r="H30"/>
      <c r="I30"/>
      <c r="J30"/>
      <c r="K30"/>
      <c r="L30"/>
      <c r="M30"/>
      <c r="N30"/>
      <c r="O30"/>
      <c r="P30"/>
    </row>
    <row r="31" spans="1:16" x14ac:dyDescent="0.2">
      <c r="A31"/>
      <c r="B31" s="15">
        <v>27</v>
      </c>
      <c r="C31" s="12"/>
      <c r="D31" s="2" t="s">
        <v>38</v>
      </c>
      <c r="E31"/>
      <c r="F31"/>
      <c r="G31"/>
      <c r="H31"/>
      <c r="I31"/>
      <c r="J31"/>
      <c r="K31"/>
      <c r="L31"/>
      <c r="M31"/>
      <c r="N31"/>
      <c r="O31"/>
      <c r="P31"/>
    </row>
    <row r="32" spans="1:16" x14ac:dyDescent="0.2">
      <c r="A32"/>
      <c r="B32" s="15">
        <v>28</v>
      </c>
      <c r="C32" s="12"/>
      <c r="D32" s="2" t="s">
        <v>39</v>
      </c>
      <c r="E32"/>
      <c r="F32"/>
      <c r="G32"/>
      <c r="H32"/>
      <c r="I32"/>
      <c r="J32"/>
      <c r="K32"/>
      <c r="L32"/>
      <c r="M32"/>
      <c r="N32"/>
      <c r="O32"/>
      <c r="P32"/>
    </row>
    <row r="33" spans="1:16" x14ac:dyDescent="0.2">
      <c r="A33"/>
      <c r="B33" s="15">
        <v>29</v>
      </c>
      <c r="C33" s="12"/>
      <c r="D33" s="2" t="s">
        <v>53</v>
      </c>
      <c r="E33"/>
      <c r="F33"/>
      <c r="G33"/>
      <c r="H33"/>
      <c r="I33"/>
      <c r="J33"/>
      <c r="K33"/>
      <c r="L33"/>
      <c r="M33"/>
      <c r="N33"/>
      <c r="O33"/>
      <c r="P33"/>
    </row>
    <row r="34" spans="1:16" x14ac:dyDescent="0.2">
      <c r="A34"/>
      <c r="B34" s="15">
        <v>30</v>
      </c>
      <c r="C34" s="12"/>
      <c r="D34" s="2" t="s">
        <v>40</v>
      </c>
      <c r="E34"/>
      <c r="F34"/>
      <c r="G34"/>
      <c r="H34"/>
      <c r="I34"/>
      <c r="J34"/>
      <c r="K34"/>
      <c r="L34"/>
      <c r="M34"/>
      <c r="N34"/>
      <c r="O34"/>
      <c r="P34"/>
    </row>
    <row r="35" spans="1:16" x14ac:dyDescent="0.2">
      <c r="A35"/>
      <c r="B35" s="15">
        <v>31</v>
      </c>
      <c r="C35" s="12"/>
      <c r="D35" s="2" t="s">
        <v>34</v>
      </c>
      <c r="E35"/>
      <c r="F35"/>
      <c r="G35"/>
      <c r="H35"/>
      <c r="I35"/>
      <c r="J35"/>
      <c r="K35"/>
      <c r="L35"/>
      <c r="M35"/>
      <c r="N35"/>
      <c r="O35"/>
      <c r="P35"/>
    </row>
    <row r="36" spans="1:16" x14ac:dyDescent="0.2">
      <c r="A36"/>
      <c r="B36" s="15">
        <v>32</v>
      </c>
      <c r="C36" s="12"/>
      <c r="D36" s="2" t="s">
        <v>41</v>
      </c>
      <c r="E36"/>
      <c r="F36"/>
      <c r="G36"/>
      <c r="H36"/>
      <c r="I36"/>
      <c r="J36"/>
      <c r="K36"/>
      <c r="L36"/>
      <c r="M36"/>
      <c r="N36"/>
      <c r="O36"/>
      <c r="P36"/>
    </row>
    <row r="37" spans="1:16" x14ac:dyDescent="0.2">
      <c r="A37"/>
      <c r="B37" s="15">
        <v>33</v>
      </c>
      <c r="C37" s="12"/>
      <c r="D37" s="2" t="s">
        <v>42</v>
      </c>
      <c r="E37"/>
      <c r="F37"/>
      <c r="G37"/>
      <c r="H37"/>
      <c r="I37"/>
      <c r="J37"/>
      <c r="K37"/>
      <c r="L37"/>
      <c r="M37"/>
      <c r="N37"/>
      <c r="O37"/>
      <c r="P37"/>
    </row>
    <row r="38" spans="1:16" x14ac:dyDescent="0.2">
      <c r="A38"/>
      <c r="B38" s="15">
        <v>34</v>
      </c>
      <c r="C38" s="12"/>
      <c r="D38" s="2" t="s">
        <v>43</v>
      </c>
      <c r="E38"/>
      <c r="F38"/>
      <c r="G38"/>
      <c r="H38"/>
      <c r="I38"/>
      <c r="J38"/>
      <c r="K38"/>
      <c r="L38"/>
      <c r="M38"/>
      <c r="N38"/>
      <c r="O38"/>
      <c r="P38"/>
    </row>
    <row r="39" spans="1:16" x14ac:dyDescent="0.2">
      <c r="A39"/>
      <c r="B39" s="15">
        <v>35</v>
      </c>
      <c r="C39" s="12"/>
      <c r="D39" s="2" t="s">
        <v>26</v>
      </c>
      <c r="E39"/>
      <c r="F39"/>
      <c r="G39"/>
      <c r="H39"/>
      <c r="I39"/>
      <c r="J39"/>
      <c r="K39"/>
      <c r="L39"/>
      <c r="M39"/>
      <c r="N39"/>
      <c r="O39"/>
      <c r="P39"/>
    </row>
    <row r="40" spans="1:16" x14ac:dyDescent="0.2">
      <c r="A40"/>
      <c r="B40" s="15">
        <v>36</v>
      </c>
      <c r="C40" s="12"/>
      <c r="D40" s="2" t="s">
        <v>27</v>
      </c>
      <c r="E40"/>
      <c r="F40"/>
      <c r="G40"/>
      <c r="H40"/>
      <c r="I40"/>
      <c r="J40"/>
      <c r="K40"/>
      <c r="L40"/>
      <c r="M40"/>
      <c r="N40"/>
      <c r="O40"/>
      <c r="P40"/>
    </row>
    <row r="41" spans="1:16" x14ac:dyDescent="0.2">
      <c r="A41"/>
      <c r="B41" s="15">
        <v>37</v>
      </c>
      <c r="C41" s="12"/>
      <c r="D41" s="2" t="s">
        <v>28</v>
      </c>
      <c r="E41"/>
      <c r="F41"/>
      <c r="G41"/>
      <c r="H41"/>
      <c r="I41"/>
      <c r="J41"/>
      <c r="K41"/>
      <c r="L41"/>
      <c r="M41"/>
      <c r="N41"/>
      <c r="O41"/>
      <c r="P41"/>
    </row>
    <row r="42" spans="1:16" x14ac:dyDescent="0.2">
      <c r="A42"/>
      <c r="B42" s="15">
        <v>38</v>
      </c>
      <c r="C42" s="12"/>
      <c r="D42" s="21" t="s">
        <v>48</v>
      </c>
      <c r="E42"/>
      <c r="F42"/>
      <c r="G42"/>
      <c r="H42"/>
      <c r="I42"/>
      <c r="J42"/>
      <c r="K42"/>
      <c r="L42"/>
      <c r="M42"/>
      <c r="N42"/>
      <c r="O42"/>
      <c r="P42"/>
    </row>
    <row r="43" spans="1:16" x14ac:dyDescent="0.2">
      <c r="A43"/>
      <c r="B43"/>
      <c r="C43" s="17"/>
      <c r="D43"/>
      <c r="E43"/>
      <c r="F43"/>
      <c r="G43"/>
      <c r="H43"/>
      <c r="I43"/>
      <c r="J43"/>
      <c r="K43"/>
      <c r="L43"/>
      <c r="M43"/>
      <c r="N43"/>
      <c r="O43"/>
      <c r="P43"/>
    </row>
    <row r="44" spans="1:16" x14ac:dyDescent="0.2">
      <c r="A44"/>
      <c r="B44"/>
      <c r="C44"/>
      <c r="D44"/>
      <c r="E44"/>
      <c r="F44"/>
      <c r="G44"/>
      <c r="H44"/>
      <c r="I44"/>
      <c r="J44"/>
      <c r="K44"/>
      <c r="L44"/>
      <c r="M44"/>
      <c r="N44"/>
      <c r="O44"/>
      <c r="P44"/>
    </row>
    <row r="45" spans="1:16" x14ac:dyDescent="0.2">
      <c r="A45"/>
      <c r="B45"/>
      <c r="C45"/>
      <c r="D45"/>
      <c r="E45"/>
      <c r="F45"/>
      <c r="G45"/>
      <c r="H45"/>
      <c r="I45"/>
      <c r="J45"/>
      <c r="K45"/>
      <c r="L45"/>
      <c r="M45"/>
      <c r="N45"/>
      <c r="O45"/>
      <c r="P45"/>
    </row>
    <row r="46" spans="1:16" x14ac:dyDescent="0.2">
      <c r="A46"/>
      <c r="B46"/>
      <c r="C46"/>
      <c r="D46"/>
      <c r="E46"/>
      <c r="F46"/>
      <c r="G46"/>
      <c r="H46"/>
      <c r="I46"/>
      <c r="J46"/>
      <c r="K46"/>
      <c r="L46"/>
      <c r="M46"/>
      <c r="N46"/>
      <c r="O46"/>
      <c r="P46"/>
    </row>
    <row r="47" spans="1:16" x14ac:dyDescent="0.2">
      <c r="A47"/>
      <c r="B47"/>
      <c r="C47"/>
      <c r="D47"/>
      <c r="E47"/>
      <c r="F47"/>
      <c r="G47"/>
      <c r="H47"/>
      <c r="I47"/>
      <c r="J47"/>
      <c r="K47"/>
      <c r="L47"/>
      <c r="M47"/>
      <c r="N47"/>
      <c r="O47"/>
      <c r="P47"/>
    </row>
    <row r="48" spans="1:16" x14ac:dyDescent="0.2">
      <c r="A48"/>
      <c r="B48"/>
      <c r="C48"/>
      <c r="D48"/>
      <c r="E48"/>
      <c r="F48"/>
      <c r="G48"/>
      <c r="H48"/>
      <c r="I48"/>
      <c r="J48"/>
      <c r="K48"/>
      <c r="L48"/>
      <c r="M48"/>
      <c r="N48"/>
      <c r="O48"/>
      <c r="P48"/>
    </row>
  </sheetData>
  <sheetProtection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182</formula>
    </cfRule>
  </conditionalFormatting>
  <dataValidations count="1">
    <dataValidation type="list" allowBlank="1" showInputMessage="1" showErrorMessage="1" sqref="C5:C42"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4"/>
  <sheetViews>
    <sheetView tabSelected="1" workbookViewId="0">
      <selection activeCell="B21" sqref="B21:B24"/>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(Parent version) scoring'!G6</f>
        <v>0</v>
      </c>
      <c r="D3" s="5">
        <f>((10*('SCAS (Parent version) scoring'!G6-1.44))/2.18)+50</f>
        <v>43.394495412844037</v>
      </c>
      <c r="E3" s="7">
        <f t="shared" ref="E3:E9" si="0">IF(D3&gt;80, 80, D3)</f>
        <v>43.394495412844037</v>
      </c>
      <c r="F3" s="4">
        <v>60</v>
      </c>
    </row>
    <row r="4" spans="2:7" x14ac:dyDescent="0.2">
      <c r="B4" s="4" t="s">
        <v>20</v>
      </c>
      <c r="C4" s="4">
        <f>'SCAS (Parent version) scoring'!G7</f>
        <v>0</v>
      </c>
      <c r="D4" s="5">
        <f>((10*('SCAS (Parent version) scoring'!G7-4.15))/2.98)+50</f>
        <v>36.073825503355707</v>
      </c>
      <c r="E4" s="7">
        <f t="shared" si="0"/>
        <v>36.073825503355707</v>
      </c>
      <c r="F4" s="4">
        <v>60</v>
      </c>
    </row>
    <row r="5" spans="2:7" x14ac:dyDescent="0.2">
      <c r="B5" s="4" t="s">
        <v>21</v>
      </c>
      <c r="C5" s="4">
        <f>'SCAS (Parent version) scoring'!G8</f>
        <v>0</v>
      </c>
      <c r="D5" s="5">
        <f>((10*('SCAS (Parent version) scoring'!G8-1.01))/1.99)+50</f>
        <v>44.924623115577887</v>
      </c>
      <c r="E5" s="7">
        <f>IF(D5&gt;80, 80, D5)</f>
        <v>44.924623115577887</v>
      </c>
      <c r="F5" s="4">
        <v>60</v>
      </c>
    </row>
    <row r="6" spans="2:7" x14ac:dyDescent="0.2">
      <c r="B6" s="4" t="s">
        <v>6</v>
      </c>
      <c r="C6" s="4">
        <f>'SCAS (Parent version) scoring'!G9</f>
        <v>0</v>
      </c>
      <c r="D6" s="5">
        <f>((10*('SCAS (Parent version) scoring'!G9-3.97))/3.38)+50</f>
        <v>38.254437869822482</v>
      </c>
      <c r="E6" s="7">
        <f t="shared" si="0"/>
        <v>38.254437869822482</v>
      </c>
      <c r="F6" s="4">
        <v>60</v>
      </c>
    </row>
    <row r="7" spans="2:7" x14ac:dyDescent="0.2">
      <c r="B7" s="4" t="s">
        <v>7</v>
      </c>
      <c r="C7" s="4">
        <f>'SCAS (Parent version) scoring'!G10</f>
        <v>0</v>
      </c>
      <c r="D7" s="5">
        <f>((10*('SCAS (Parent version) scoring'!G10-3.2))/2.47)+50</f>
        <v>37.044534412955464</v>
      </c>
      <c r="E7" s="7">
        <f t="shared" si="0"/>
        <v>37.044534412955464</v>
      </c>
      <c r="F7" s="4">
        <v>60</v>
      </c>
    </row>
    <row r="8" spans="2:7" x14ac:dyDescent="0.2">
      <c r="B8" s="4" t="s">
        <v>8</v>
      </c>
      <c r="C8" s="4">
        <f>'SCAS (Parent version) scoring'!G11</f>
        <v>0</v>
      </c>
      <c r="D8" s="5">
        <f>((10*('SCAS (Parent version) scoring'!G11-3.33))/2.29)+50</f>
        <v>35.4585152838428</v>
      </c>
      <c r="E8" s="7">
        <f t="shared" si="0"/>
        <v>35.4585152838428</v>
      </c>
      <c r="F8" s="4">
        <v>60</v>
      </c>
    </row>
    <row r="9" spans="2:7" x14ac:dyDescent="0.2">
      <c r="B9" s="1" t="s">
        <v>23</v>
      </c>
      <c r="C9" s="1">
        <f>'SCAS (Parent version) scoring'!G12</f>
        <v>0</v>
      </c>
      <c r="D9" s="6">
        <f>((10*('SCAS (Parent version) scoring'!G12-17.07))/11.53)+50</f>
        <v>35.195143104943625</v>
      </c>
      <c r="E9" s="8">
        <f t="shared" si="0"/>
        <v>35.195143104943625</v>
      </c>
      <c r="F9" s="1">
        <v>60</v>
      </c>
    </row>
    <row r="10" spans="2:7" x14ac:dyDescent="0.2">
      <c r="G10" s="10"/>
    </row>
    <row r="11" spans="2:7" x14ac:dyDescent="0.2">
      <c r="B11" s="9" t="s">
        <v>61</v>
      </c>
      <c r="C11" s="10"/>
      <c r="D11" s="10"/>
      <c r="E11" s="10"/>
      <c r="F11" s="10"/>
    </row>
    <row r="12" spans="2:7" x14ac:dyDescent="0.2">
      <c r="B12" s="1" t="s">
        <v>3</v>
      </c>
      <c r="C12" s="1" t="s">
        <v>13</v>
      </c>
      <c r="D12" s="3" t="s">
        <v>14</v>
      </c>
      <c r="E12" s="1" t="s">
        <v>11</v>
      </c>
      <c r="F12" s="3" t="s">
        <v>12</v>
      </c>
    </row>
    <row r="13" spans="2:7" x14ac:dyDescent="0.2">
      <c r="B13" s="4" t="s">
        <v>9</v>
      </c>
      <c r="C13" s="4">
        <v>1.44</v>
      </c>
      <c r="D13" s="2">
        <v>2.1800000000000002</v>
      </c>
      <c r="E13" s="5">
        <f>((10*(0-1.44))/2.18)+50</f>
        <v>43.394495412844037</v>
      </c>
      <c r="F13" s="5">
        <f>((10*(18-1.44))/2.18)+50</f>
        <v>125.96330275229357</v>
      </c>
    </row>
    <row r="14" spans="2:7" x14ac:dyDescent="0.2">
      <c r="B14" s="4" t="s">
        <v>20</v>
      </c>
      <c r="C14" s="4">
        <v>4.1500000000000004</v>
      </c>
      <c r="D14" s="2">
        <v>2.98</v>
      </c>
      <c r="E14" s="5">
        <f>((10*(0-4.15))/2.98)+50</f>
        <v>36.073825503355707</v>
      </c>
      <c r="F14" s="5">
        <f>((10*(18-4.15))/2.98)+50</f>
        <v>96.476510067114091</v>
      </c>
    </row>
    <row r="15" spans="2:7" x14ac:dyDescent="0.2">
      <c r="B15" s="4" t="s">
        <v>21</v>
      </c>
      <c r="C15" s="4">
        <v>1.01</v>
      </c>
      <c r="D15" s="2">
        <v>1.99</v>
      </c>
      <c r="E15" s="5">
        <f>((10*(0-1.01))/1.99)+50</f>
        <v>44.924623115577887</v>
      </c>
      <c r="F15" s="5">
        <f>((10*(27-1.01))/1.99)+50</f>
        <v>180.60301507537687</v>
      </c>
    </row>
    <row r="16" spans="2:7" x14ac:dyDescent="0.2">
      <c r="B16" s="4" t="s">
        <v>6</v>
      </c>
      <c r="C16" s="4">
        <v>3.97</v>
      </c>
      <c r="D16" s="2">
        <v>3.38</v>
      </c>
      <c r="E16" s="5">
        <f>((10*(0-3.97))/3.38)+50</f>
        <v>38.254437869822482</v>
      </c>
      <c r="F16" s="5">
        <f>((10*(18-3.97))/3.38)+50</f>
        <v>91.508875739644964</v>
      </c>
    </row>
    <row r="17" spans="2:6" x14ac:dyDescent="0.2">
      <c r="B17" s="4" t="s">
        <v>7</v>
      </c>
      <c r="C17" s="4">
        <v>3.2</v>
      </c>
      <c r="D17" s="2">
        <v>2.4700000000000002</v>
      </c>
      <c r="E17" s="5">
        <f>((10*(0-3.2))/2.47)+50</f>
        <v>37.044534412955464</v>
      </c>
      <c r="F17" s="5">
        <f>((10*(15-3.2))/2.47)+50</f>
        <v>97.773279352226723</v>
      </c>
    </row>
    <row r="18" spans="2:6" x14ac:dyDescent="0.2">
      <c r="B18" s="4" t="s">
        <v>8</v>
      </c>
      <c r="C18" s="4">
        <v>3.33</v>
      </c>
      <c r="D18" s="2">
        <v>2.29</v>
      </c>
      <c r="E18" s="5">
        <f>((10*(0-3.33))/2.29)+50</f>
        <v>35.4585152838428</v>
      </c>
      <c r="F18" s="5">
        <f>((10*(18-3.33))/2.29)+50</f>
        <v>114.06113537117903</v>
      </c>
    </row>
    <row r="19" spans="2:6" x14ac:dyDescent="0.2">
      <c r="B19" s="1" t="s">
        <v>23</v>
      </c>
      <c r="C19" s="1">
        <v>17.07</v>
      </c>
      <c r="D19" s="3">
        <v>11.53</v>
      </c>
      <c r="E19" s="6">
        <f>((10*(0-17.07))/11.53)+50</f>
        <v>35.195143104943625</v>
      </c>
      <c r="F19" s="6">
        <f>((10*(114-17.07))/11.53)+50</f>
        <v>134.06764960971378</v>
      </c>
    </row>
    <row r="21" spans="2:6" ht="16" x14ac:dyDescent="0.2">
      <c r="B21" s="28" t="s">
        <v>62</v>
      </c>
    </row>
    <row r="22" spans="2:6" ht="16" x14ac:dyDescent="0.2">
      <c r="B22" s="28" t="s">
        <v>63</v>
      </c>
    </row>
    <row r="23" spans="2:6" x14ac:dyDescent="0.2">
      <c r="B23" s="29" t="s">
        <v>64</v>
      </c>
    </row>
    <row r="24" spans="2:6" ht="16" x14ac:dyDescent="0.2">
      <c r="B24" s="28" t="s">
        <v>65</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3"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489C2F08-49C2-824C-9FE1-F1AD61059015}"/>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(Parent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2025-01-05T04:41:57Z</dcterms:modified>
</cp:coreProperties>
</file>