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2645548/Desktop/SCAS Excel scorer sheets Whittington Centre/"/>
    </mc:Choice>
  </mc:AlternateContent>
  <xr:revisionPtr revIDLastSave="0" documentId="13_ncr:1_{BD04590B-6E6D-9246-AA9B-E6738EA54687}" xr6:coauthVersionLast="47" xr6:coauthVersionMax="47" xr10:uidLastSave="{00000000-0000-0000-0000-000000000000}"/>
  <bookViews>
    <workbookView xWindow="0" yWindow="500" windowWidth="19440" windowHeight="15000" activeTab="2" xr2:uid="{FF40B472-3955-48D0-973E-DCBF7B7D0CCC}"/>
  </bookViews>
  <sheets>
    <sheet name="Background" sheetId="2" r:id="rId1"/>
    <sheet name="SCAS (Parent version) scoring" sheetId="1" r:id="rId2"/>
    <sheet name="Table that generates grap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 l="1"/>
  <c r="F18" i="3"/>
  <c r="F17" i="3"/>
  <c r="F16" i="3"/>
  <c r="F15" i="3"/>
  <c r="F14" i="3"/>
  <c r="F13" i="3"/>
  <c r="E19" i="3"/>
  <c r="E18" i="3"/>
  <c r="E17" i="3"/>
  <c r="E16" i="3"/>
  <c r="E15" i="3"/>
  <c r="E14" i="3"/>
  <c r="E13" i="3"/>
  <c r="D9" i="3"/>
  <c r="D8" i="3"/>
  <c r="D7" i="3"/>
  <c r="D6" i="3"/>
  <c r="D5" i="3"/>
  <c r="D4" i="3"/>
  <c r="D3" i="3"/>
  <c r="E6" i="3" l="1"/>
  <c r="E5" i="3"/>
  <c r="C7" i="3"/>
  <c r="C6" i="3"/>
  <c r="C5" i="3"/>
  <c r="G11" i="1"/>
  <c r="H10" i="1"/>
  <c r="G10" i="1"/>
  <c r="G9" i="1"/>
  <c r="G8" i="1"/>
  <c r="G7" i="1"/>
  <c r="G6" i="1"/>
  <c r="C8" i="3"/>
  <c r="E4" i="3"/>
  <c r="E3" i="3"/>
  <c r="E8" i="3" l="1"/>
  <c r="E7" i="3"/>
  <c r="C4" i="3"/>
  <c r="C3" i="3"/>
  <c r="G12" i="1"/>
  <c r="C9" i="3" s="1"/>
  <c r="E9" i="3" s="1"/>
  <c r="H6" i="1"/>
  <c r="H12" i="1" l="1"/>
  <c r="H7" i="1"/>
  <c r="H8" i="1"/>
  <c r="H9" i="1"/>
  <c r="H11" i="1"/>
</calcChain>
</file>

<file path=xl/sharedStrings.xml><?xml version="1.0" encoding="utf-8"?>
<sst xmlns="http://schemas.openxmlformats.org/spreadsheetml/2006/main" count="83" uniqueCount="66">
  <si>
    <t>#</t>
  </si>
  <si>
    <t>Score</t>
  </si>
  <si>
    <t>Item</t>
  </si>
  <si>
    <t>Scales</t>
  </si>
  <si>
    <t>Raw Scores</t>
  </si>
  <si>
    <t>T Scores</t>
  </si>
  <si>
    <t>Separation Anxiety</t>
  </si>
  <si>
    <t>Physical Injury Fears</t>
  </si>
  <si>
    <t>Generalised Anxiety</t>
  </si>
  <si>
    <t xml:space="preserve">OCD </t>
  </si>
  <si>
    <t>Elevated cutoff</t>
  </si>
  <si>
    <t>T Score min</t>
  </si>
  <si>
    <t>T Score max</t>
  </si>
  <si>
    <t xml:space="preserve">Mean </t>
  </si>
  <si>
    <t xml:space="preserve"> Std. dev</t>
  </si>
  <si>
    <t>&gt;80</t>
  </si>
  <si>
    <t>Summary Table</t>
  </si>
  <si>
    <t>Spence Children's Anxiety Scale (SCAS) - Parent version: Scoring Program Version 1</t>
  </si>
  <si>
    <t>Answers: 0 = Never, 1 = Sometimes, 2 = Often, 3 = Always</t>
  </si>
  <si>
    <t>Repeated activities</t>
  </si>
  <si>
    <t>Social Phobia</t>
  </si>
  <si>
    <t>Panic Agoraphobia</t>
  </si>
  <si>
    <t>Seperation Anxiety</t>
  </si>
  <si>
    <t>Total SCAS</t>
  </si>
  <si>
    <t>Repeated thoughts</t>
  </si>
  <si>
    <t>Special thoughts</t>
  </si>
  <si>
    <t>Same things</t>
  </si>
  <si>
    <t>Bothered by thoughts</t>
  </si>
  <si>
    <t>Things right way</t>
  </si>
  <si>
    <t>Fears tests</t>
  </si>
  <si>
    <t>Fears public toilets</t>
  </si>
  <si>
    <t>Fears fool of self</t>
  </si>
  <si>
    <t>School work</t>
  </si>
  <si>
    <t>Other people think</t>
  </si>
  <si>
    <t>Talk to class</t>
  </si>
  <si>
    <t>Feels can't breathe</t>
  </si>
  <si>
    <t>Trembles</t>
  </si>
  <si>
    <t>Fears transport</t>
  </si>
  <si>
    <t>Fears crowded places</t>
  </si>
  <si>
    <t>Suddenly scared</t>
  </si>
  <si>
    <t>Feels dizzy</t>
  </si>
  <si>
    <t>Heart races</t>
  </si>
  <si>
    <t>Worries sudden fear</t>
  </si>
  <si>
    <t>Fear enclosed spaces</t>
  </si>
  <si>
    <t>Fears being home alone</t>
  </si>
  <si>
    <t>Away from parents</t>
  </si>
  <si>
    <t>Worries about family</t>
  </si>
  <si>
    <t>Fears going to school</t>
  </si>
  <si>
    <t>Staying away from home</t>
  </si>
  <si>
    <t>Fears dark</t>
  </si>
  <si>
    <t>Fears dogs</t>
  </si>
  <si>
    <t>Fears doctors</t>
  </si>
  <si>
    <t>Fears heights</t>
  </si>
  <si>
    <t>Fears insects</t>
  </si>
  <si>
    <t>Worries about things</t>
  </si>
  <si>
    <t>Feeling in stomach</t>
  </si>
  <si>
    <t>Feels afraid</t>
  </si>
  <si>
    <t>Fears sleeping alone</t>
  </si>
  <si>
    <t>Heart beats fast</t>
  </si>
  <si>
    <t>Worries something bad</t>
  </si>
  <si>
    <t>Feels shaky</t>
  </si>
  <si>
    <t>Adapted table containing Mean, Std. dev, T scores (min and max) for subscales of SCAS</t>
  </si>
  <si>
    <t>Developer : Andre Lokenath, MSci</t>
  </si>
  <si>
    <t>Research Administrator</t>
  </si>
  <si>
    <t>The Michael Palin Centre | NHS Whittington Health | 13-15 Pine Street, London, EC1R 0JG | Tel: 020 3316 8110 | www.michaelpalincentreforstammering.org </t>
  </si>
  <si>
    <t>Email: LOKENATH, Andre (WHITTINGTON HEALTH NHS TRUST) &lt;andre.lokenath@nhs.net&gt;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</si>
</sst>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0"/>
      <name val="Aptos Narrow"/>
      <family val="2"/>
      <scheme val="minor"/>
    </font>
    <font>
      <sz val="12"/>
      <color theme="0"/>
      <name val="Aptos Narrow"/>
      <family val="2"/>
      <scheme val="minor"/>
    </font>
    <font>
      <sz val="9"/>
      <color theme="1"/>
      <name val="Aptos Narrow"/>
      <family val="2"/>
      <scheme val="minor"/>
    </font>
    <font>
      <b/>
      <u/>
      <sz val="11"/>
      <color theme="1"/>
      <name val="Aptos Narrow"/>
      <family val="2"/>
      <scheme val="minor"/>
    </font>
    <font>
      <u/>
      <sz val="9"/>
      <color theme="1"/>
      <name val="Aptos Narrow"/>
      <family val="2"/>
      <scheme val="minor"/>
    </font>
    <font>
      <u/>
      <sz val="11"/>
      <color theme="1"/>
      <name val="Aptos Narrow"/>
      <family val="2"/>
      <scheme val="minor"/>
    </font>
    <font>
      <sz val="12"/>
      <color theme="1"/>
      <name val="Aptos"/>
    </font>
    <font>
      <u/>
      <sz val="11"/>
      <color theme="10"/>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3" fillId="0" borderId="1" xfId="0" applyFont="1" applyBorder="1"/>
    <xf numFmtId="0" fontId="3" fillId="0" borderId="5" xfId="0" applyFont="1" applyBorder="1"/>
    <xf numFmtId="0" fontId="3" fillId="0" borderId="4" xfId="0" applyFont="1" applyBorder="1"/>
    <xf numFmtId="0" fontId="3" fillId="0" borderId="7" xfId="0" applyFont="1" applyBorder="1"/>
    <xf numFmtId="1" fontId="3" fillId="0" borderId="5" xfId="0" applyNumberFormat="1" applyFont="1" applyBorder="1"/>
    <xf numFmtId="1" fontId="3" fillId="0" borderId="4" xfId="0" applyNumberFormat="1" applyFont="1" applyBorder="1"/>
    <xf numFmtId="1" fontId="3" fillId="0" borderId="7" xfId="0" applyNumberFormat="1" applyFont="1" applyBorder="1" applyAlignment="1">
      <alignment horizontal="right"/>
    </xf>
    <xf numFmtId="1" fontId="3" fillId="0" borderId="1" xfId="0" applyNumberFormat="1" applyFont="1" applyBorder="1" applyAlignment="1">
      <alignment horizontal="right"/>
    </xf>
    <xf numFmtId="0" fontId="5" fillId="0" borderId="0" xfId="0" applyFont="1"/>
    <xf numFmtId="0" fontId="6" fillId="0" borderId="0" xfId="0" applyFont="1"/>
    <xf numFmtId="0" fontId="0" fillId="3" borderId="0" xfId="0" applyFill="1"/>
    <xf numFmtId="0" fontId="3" fillId="0" borderId="1" xfId="0" applyFont="1" applyBorder="1" applyProtection="1">
      <protection locked="0"/>
    </xf>
    <xf numFmtId="0" fontId="1"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4" fillId="0" borderId="0" xfId="0" applyFont="1"/>
    <xf numFmtId="0" fontId="3" fillId="0" borderId="0" xfId="0" applyFont="1"/>
    <xf numFmtId="1" fontId="3" fillId="0" borderId="0" xfId="0" applyNumberFormat="1" applyFont="1" applyAlignment="1">
      <alignment horizontal="right"/>
    </xf>
    <xf numFmtId="1" fontId="3" fillId="0" borderId="7" xfId="0" applyNumberFormat="1" applyFont="1" applyBorder="1"/>
    <xf numFmtId="1" fontId="3" fillId="0" borderId="1" xfId="0" applyNumberFormat="1" applyFont="1" applyBorder="1"/>
    <xf numFmtId="0" fontId="3" fillId="0" borderId="6" xfId="0" applyFont="1" applyBorder="1"/>
    <xf numFmtId="0" fontId="2"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7" fillId="0" borderId="0" xfId="0" applyFont="1" applyAlignment="1">
      <alignment vertical="center"/>
    </xf>
    <xf numFmtId="0" fontId="8" fillId="0" borderId="0" xfId="1" applyAlignment="1">
      <alignment vertical="center"/>
    </xf>
  </cellXfs>
  <cellStyles count="2">
    <cellStyle name="Hyperlink" xfId="1" builtinId="8"/>
    <cellStyle name="Normal" xfId="0" builtinId="0"/>
  </cellStyles>
  <dxfs count="4">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s>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SCAS Parent Version - T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'SCAS (Parent version) scoring'!$H$5</c:f>
              <c:strCache>
                <c:ptCount val="1"/>
                <c:pt idx="0">
                  <c:v>T Scores</c:v>
                </c:pt>
              </c:strCache>
            </c:strRef>
          </c:tx>
          <c:spPr>
            <a:ln w="22225" cap="rnd">
              <a:solidFill>
                <a:srgbClr val="0000CC"/>
              </a:solidFill>
              <a:round/>
            </a:ln>
            <a:effectLst/>
          </c:spPr>
          <c:marker>
            <c:symbol val="diamond"/>
            <c:size val="5"/>
            <c:spPr>
              <a:solidFill>
                <a:srgbClr val="0000CC"/>
              </a:solidFill>
              <a:ln w="25400">
                <a:solidFill>
                  <a:srgbClr val="0000CC"/>
                </a:solidFill>
              </a:ln>
              <a:effectLst/>
            </c:spPr>
          </c:marker>
          <c:cat>
            <c:strRef>
              <c:f>'SCAS (Parent version) scoring'!$F$6:$F$12</c:f>
              <c:strCache>
                <c:ptCount val="7"/>
                <c:pt idx="0">
                  <c:v>OCD </c:v>
                </c:pt>
                <c:pt idx="1">
                  <c:v>Social Phobia</c:v>
                </c:pt>
                <c:pt idx="2">
                  <c:v>Panic Agoraphobia</c:v>
                </c:pt>
                <c:pt idx="3">
                  <c:v>Seperation Anxiety</c:v>
                </c:pt>
                <c:pt idx="4">
                  <c:v>Physical Injury Fears</c:v>
                </c:pt>
                <c:pt idx="5">
                  <c:v>Generalised Anxiety</c:v>
                </c:pt>
                <c:pt idx="6">
                  <c:v>Total SCAS</c:v>
                </c:pt>
              </c:strCache>
            </c:strRef>
          </c:cat>
          <c:val>
            <c:numRef>
              <c:f>'Table that generates graph'!$E$3:$E$9</c:f>
              <c:numCache>
                <c:formatCode>0</c:formatCode>
                <c:ptCount val="7"/>
                <c:pt idx="0">
                  <c:v>44.418604651162795</c:v>
                </c:pt>
                <c:pt idx="1">
                  <c:v>37.111801242236027</c:v>
                </c:pt>
                <c:pt idx="2">
                  <c:v>45.478927203065133</c:v>
                </c:pt>
                <c:pt idx="3">
                  <c:v>40.943396226415096</c:v>
                </c:pt>
                <c:pt idx="4">
                  <c:v>38.702928870292887</c:v>
                </c:pt>
                <c:pt idx="5">
                  <c:v>38.522727272727273</c:v>
                </c:pt>
                <c:pt idx="6">
                  <c:v>38.495508982035929</c:v>
                </c:pt>
              </c:numCache>
            </c:numRef>
          </c:val>
          <c:smooth val="0"/>
          <c:extLst>
            <c:ext xmlns:c16="http://schemas.microsoft.com/office/drawing/2014/chart" uri="{C3380CC4-5D6E-409C-BE32-E72D297353CC}">
              <c16:uniqueId val="{00000001-6C6F-4D8D-B2A6-73135B9C2D5E}"/>
            </c:ext>
          </c:extLst>
        </c:ser>
        <c:ser>
          <c:idx val="0"/>
          <c:order val="1"/>
          <c:tx>
            <c:v>Elevated Cutoff</c:v>
          </c:tx>
          <c:spPr>
            <a:ln w="19050" cap="rnd">
              <a:solidFill>
                <a:srgbClr val="FF0000"/>
              </a:solidFill>
              <a:prstDash val="sysDot"/>
              <a:round/>
            </a:ln>
            <a:effectLst/>
          </c:spPr>
          <c:marker>
            <c:symbol val="none"/>
          </c:marker>
          <c:val>
            <c:numRef>
              <c:f>'Table that generates graph'!$F$3:$F$9</c:f>
              <c:numCache>
                <c:formatCode>General</c:formatCode>
                <c:ptCount val="7"/>
                <c:pt idx="0">
                  <c:v>60</c:v>
                </c:pt>
                <c:pt idx="1">
                  <c:v>60</c:v>
                </c:pt>
                <c:pt idx="2">
                  <c:v>60</c:v>
                </c:pt>
                <c:pt idx="3">
                  <c:v>60</c:v>
                </c:pt>
                <c:pt idx="4">
                  <c:v>60</c:v>
                </c:pt>
                <c:pt idx="5">
                  <c:v>60</c:v>
                </c:pt>
                <c:pt idx="6">
                  <c:v>60</c:v>
                </c:pt>
              </c:numCache>
            </c:numRef>
          </c:val>
          <c:smooth val="0"/>
          <c:extLst>
            <c:ext xmlns:c16="http://schemas.microsoft.com/office/drawing/2014/chart" uri="{C3380CC4-5D6E-409C-BE32-E72D297353CC}">
              <c16:uniqueId val="{00000002-6C6F-4D8D-B2A6-73135B9C2D5E}"/>
            </c:ext>
          </c:extLst>
        </c:ser>
        <c:dLbls>
          <c:showLegendKey val="0"/>
          <c:showVal val="0"/>
          <c:showCatName val="0"/>
          <c:showSerName val="0"/>
          <c:showPercent val="0"/>
          <c:showBubbleSize val="0"/>
        </c:dLbls>
        <c:marker val="1"/>
        <c:smooth val="0"/>
        <c:axId val="1611485936"/>
        <c:axId val="1611482576"/>
      </c:lineChart>
      <c:catAx>
        <c:axId val="1611485936"/>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2576"/>
        <c:crosses val="autoZero"/>
        <c:auto val="1"/>
        <c:lblAlgn val="ctr"/>
        <c:lblOffset val="100"/>
        <c:noMultiLvlLbl val="0"/>
      </c:catAx>
      <c:valAx>
        <c:axId val="1611482576"/>
        <c:scaling>
          <c:orientation val="minMax"/>
          <c:max val="90"/>
          <c:min val="3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a:t>
                </a:r>
                <a:r>
                  <a:rPr lang="en-GB" baseline="0"/>
                  <a:t> score</a:t>
                </a:r>
                <a:endParaRPr lang="en-GB"/>
              </a:p>
            </c:rich>
          </c:tx>
          <c:layout>
            <c:manualLayout>
              <c:xMode val="edge"/>
              <c:yMode val="edge"/>
              <c:x val="2.7777777777777776E-2"/>
              <c:y val="0.404020122484689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5936"/>
        <c:crosses val="autoZero"/>
        <c:crossBetween val="between"/>
      </c:valAx>
      <c:spPr>
        <a:solidFill>
          <a:schemeClr val="bg2"/>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9525</xdr:colOff>
      <xdr:row>48</xdr:row>
      <xdr:rowOff>7620</xdr:rowOff>
    </xdr:to>
    <xdr:sp macro="" textlink="">
      <xdr:nvSpPr>
        <xdr:cNvPr id="2" name="TextBox 1">
          <a:extLst>
            <a:ext uri="{FF2B5EF4-FFF2-40B4-BE49-F238E27FC236}">
              <a16:creationId xmlns:a16="http://schemas.microsoft.com/office/drawing/2014/main" id="{FE586A6B-D97C-7EC4-E07B-DAFF8AA7B8F7}"/>
            </a:ext>
          </a:extLst>
        </xdr:cNvPr>
        <xdr:cNvSpPr txBox="1"/>
      </xdr:nvSpPr>
      <xdr:spPr>
        <a:xfrm>
          <a:off x="320040" y="182881"/>
          <a:ext cx="4901565" cy="86029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u="sng"/>
            <a:t>Spence Childen's</a:t>
          </a:r>
          <a:r>
            <a:rPr lang="en-GB" sz="900" b="1" u="sng" baseline="0"/>
            <a:t> Anxiety Scale (Parent version)  -  Scoring Program (Version 1)</a:t>
          </a:r>
        </a:p>
        <a:p>
          <a:r>
            <a:rPr lang="en-GB" sz="900" b="1" u="sng" baseline="0"/>
            <a:t>Boys (10-13 years)</a:t>
          </a:r>
        </a:p>
        <a:p>
          <a:endParaRPr lang="en-GB" sz="900" baseline="0"/>
        </a:p>
        <a:p>
          <a:r>
            <a:rPr lang="en-GB" sz="900" b="1" baseline="0"/>
            <a:t>What is the SCAS (Parent version) - Scoring Program?:</a:t>
          </a:r>
        </a:p>
        <a:p>
          <a:r>
            <a:rPr lang="en-GB" sz="900" b="0" baseline="0"/>
            <a:t>This is an automated program that allows you to input the answers from the SCAS (Parent version) and outputs the total "Raw scores" for each of the seven individual subscales (OCD, Social Phobia, Panic Agoraphobia, Separation Anxiety, Physical Injury Fears, Generalised Anxiety and Total SCAS). The program simultaneously generates T scores from the "Raw scores", and builds a graph using the T scores to visually show the seven subscales and whether they are indicative of being elevated (T = 60).</a:t>
          </a:r>
        </a:p>
        <a:p>
          <a:endParaRPr lang="en-GB" sz="900" baseline="0"/>
        </a:p>
        <a:p>
          <a:r>
            <a:rPr lang="en-GB" sz="900" b="1" baseline="0"/>
            <a:t>References:</a:t>
          </a:r>
        </a:p>
        <a:p>
          <a:r>
            <a:rPr lang="en-GB" sz="900" b="0" baseline="0"/>
            <a:t>Nauta, Scholing, Rapee, Abbott, Spence and Waters. (2004). </a:t>
          </a:r>
          <a:r>
            <a:rPr lang="en-GB" sz="900" b="0" i="1" baseline="0"/>
            <a:t>A parent report measure of children's anxiety</a:t>
          </a:r>
          <a:r>
            <a:rPr lang="en-GB" sz="900" b="0" baseline="0"/>
            <a:t>. Behaviour Research and Therapy. 42 (7), 813-839.</a:t>
          </a:r>
        </a:p>
        <a:p>
          <a:endParaRPr lang="en-GB" sz="900" b="0" baseline="0"/>
        </a:p>
        <a:p>
          <a:r>
            <a:rPr lang="en-GB" sz="900" b="1"/>
            <a:t>Instructions:</a:t>
          </a:r>
        </a:p>
        <a:p>
          <a:r>
            <a:rPr lang="en-GB" sz="900" b="0"/>
            <a:t>Score the item as follows, after completion of the SCAS (Parent</a:t>
          </a:r>
          <a:r>
            <a:rPr lang="en-GB" sz="900" b="0" baseline="0"/>
            <a:t> version</a:t>
          </a:r>
          <a:r>
            <a:rPr lang="en-GB" sz="900" b="0"/>
            <a:t>) questionnaire:</a:t>
          </a:r>
        </a:p>
        <a:p>
          <a:r>
            <a:rPr lang="en-GB" sz="900" b="0"/>
            <a:t>0 = Never</a:t>
          </a:r>
          <a:endParaRPr lang="en-GB" sz="900" b="0" baseline="0"/>
        </a:p>
        <a:p>
          <a:r>
            <a:rPr lang="en-GB" sz="900" b="0" baseline="0"/>
            <a:t>1 = Sometimes</a:t>
          </a:r>
        </a:p>
        <a:p>
          <a:r>
            <a:rPr lang="en-GB" sz="900" b="0" baseline="0"/>
            <a:t>2 = Often</a:t>
          </a:r>
        </a:p>
        <a:p>
          <a:r>
            <a:rPr lang="en-GB" sz="900" b="0" baseline="0"/>
            <a:t>3 = Always</a:t>
          </a:r>
        </a:p>
        <a:p>
          <a:endParaRPr lang="en-GB" sz="900" b="0" baseline="0"/>
        </a:p>
        <a:p>
          <a:r>
            <a:rPr lang="en-GB" sz="900" b="1" baseline="0"/>
            <a:t>Interpretation:</a:t>
          </a:r>
        </a:p>
        <a:p>
          <a:r>
            <a:rPr lang="en-GB" sz="900" b="0" baseline="0"/>
            <a:t>The figure shows a red dashed line at T = 60.</a:t>
          </a:r>
        </a:p>
        <a:p>
          <a:r>
            <a:rPr lang="en-GB" sz="900">
              <a:solidFill>
                <a:schemeClr val="dk1"/>
              </a:solidFill>
              <a:effectLst/>
              <a:latin typeface="+mn-lt"/>
              <a:ea typeface="+mn-ea"/>
              <a:cs typeface="+mn-cs"/>
            </a:rPr>
            <a:t>T scores</a:t>
          </a:r>
          <a:r>
            <a:rPr lang="en-GB" sz="900" baseline="0">
              <a:solidFill>
                <a:schemeClr val="dk1"/>
              </a:solidFill>
              <a:effectLst/>
              <a:latin typeface="+mn-lt"/>
              <a:ea typeface="+mn-ea"/>
              <a:cs typeface="+mn-cs"/>
            </a:rPr>
            <a:t> of 60 or more indicate scales that are elevated (1 standard deviation from the mean).</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Scores of more than 65 may indicate clinical status of a subscale (i.e. Social Phobia); scores of 70 or more indicate scores above clinical threshold.</a:t>
          </a:r>
          <a:endParaRPr lang="en-GB" sz="900">
            <a:effectLst/>
          </a:endParaRPr>
        </a:p>
        <a:p>
          <a:r>
            <a:rPr lang="en-GB" sz="900" baseline="0">
              <a:solidFill>
                <a:schemeClr val="dk1"/>
              </a:solidFill>
              <a:effectLst/>
              <a:latin typeface="+mn-lt"/>
              <a:ea typeface="+mn-ea"/>
              <a:cs typeface="+mn-cs"/>
            </a:rPr>
            <a:t>Scores of 65 are 1.5 standard deviations from the mean; scores of 80 are 3 standard deviations from mean.</a:t>
          </a:r>
        </a:p>
        <a:p>
          <a:endParaRPr lang="en-GB" sz="900" baseline="0">
            <a:solidFill>
              <a:schemeClr val="dk1"/>
            </a:solidFill>
            <a:effectLst/>
            <a:latin typeface="+mn-lt"/>
            <a:ea typeface="+mn-ea"/>
            <a:cs typeface="+mn-cs"/>
          </a:endParaRPr>
        </a:p>
        <a:p>
          <a:r>
            <a:rPr lang="en-GB" sz="900" baseline="0">
              <a:solidFill>
                <a:schemeClr val="dk1"/>
              </a:solidFill>
              <a:effectLst/>
              <a:latin typeface="+mn-lt"/>
              <a:ea typeface="+mn-ea"/>
              <a:cs typeface="+mn-cs"/>
            </a:rPr>
            <a:t>T scores of between 60 and 70 (elevated subscale) on the "Summary Table" are highlighted in yellow.</a:t>
          </a:r>
        </a:p>
        <a:p>
          <a:r>
            <a:rPr lang="en-GB" sz="900" baseline="0">
              <a:solidFill>
                <a:schemeClr val="dk1"/>
              </a:solidFill>
              <a:effectLst/>
              <a:latin typeface="+mn-lt"/>
              <a:ea typeface="+mn-ea"/>
              <a:cs typeface="+mn-cs"/>
            </a:rPr>
            <a:t>T scores of 70 or above (indicative of above clinical threshold) on the "Summary Table" are highlighted in red.</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Points on the graph that are at "80" may not represent the true T score for the subscale - it may be higher (please look at the "Summary Table" for the true T score). </a:t>
          </a:r>
        </a:p>
        <a:p>
          <a:pPr marL="0" marR="0" lvl="0" indent="0" defTabSz="914400" eaLnBrk="1" fontAlgn="auto" latinLnBrk="0" hangingPunct="1">
            <a:lnSpc>
              <a:spcPct val="100000"/>
            </a:lnSpc>
            <a:spcBef>
              <a:spcPts val="0"/>
            </a:spcBef>
            <a:spcAft>
              <a:spcPts val="0"/>
            </a:spcAft>
            <a:buClrTx/>
            <a:buSzTx/>
            <a:buFontTx/>
            <a:buNone/>
            <a:tabLst/>
            <a:defRPr/>
          </a:pPr>
          <a:endParaRPr lang="en-GB" sz="9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The SCAS (Parent version) questionnaire contains 39 questions in total. Question 1-38 are used to generate the "Raw scores", subsequent T scores and Figure in this program.</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Question 39 is an open-ended, non-scored item and is for clinical interest only.</a:t>
          </a:r>
          <a:endParaRPr lang="en-GB" sz="900">
            <a:effectLst/>
          </a:endParaRPr>
        </a:p>
        <a:p>
          <a:endParaRPr lang="en-GB" sz="900" b="0"/>
        </a:p>
        <a:p>
          <a:r>
            <a:rPr lang="en-GB" sz="900" b="1"/>
            <a:t>Statistics behind program:</a:t>
          </a:r>
        </a:p>
        <a:p>
          <a:r>
            <a:rPr lang="en-GB" sz="900" b="0"/>
            <a:t>"Raw</a:t>
          </a:r>
          <a:r>
            <a:rPr lang="en-GB" sz="900" b="0" baseline="0"/>
            <a:t> scores" on the "Summary Table" are the totals for each of the seven subscales that comprise the SCAS (Parent version) questionnaire.</a:t>
          </a:r>
        </a:p>
        <a:p>
          <a:r>
            <a:rPr lang="en-GB" sz="900" b="0" baseline="0"/>
            <a:t>Mean scores and standard deviations for each scale and the total score can be found at https://www.scaswebsite.com/portfolio/scas-parent-t-scores/</a:t>
          </a:r>
        </a:p>
        <a:p>
          <a:endParaRPr lang="en-GB" sz="900" b="0" baseline="0"/>
        </a:p>
        <a:p>
          <a:r>
            <a:rPr lang="en-GB" sz="900" b="0" baseline="0"/>
            <a:t>T scores are generated in the "Summary Table" using the mean scores and standard deviations for each subscale. Means and standard deviations are used to calculate Z scores; these Z scores are converted into T scores.</a:t>
          </a:r>
        </a:p>
        <a:p>
          <a:endParaRPr lang="en-GB" sz="900" b="0" baseline="0"/>
        </a:p>
        <a:p>
          <a:r>
            <a:rPr lang="en-GB" sz="900" b="0" baseline="0"/>
            <a:t>Z = (X – µ) / </a:t>
          </a:r>
          <a:r>
            <a:rPr lang="el-GR" sz="900" b="0" baseline="0"/>
            <a:t>σ </a:t>
          </a:r>
        </a:p>
        <a:p>
          <a:r>
            <a:rPr lang="en-GB" sz="900" b="0" baseline="0"/>
            <a:t>X = “Raw score” for subscale;  µ = mean score; </a:t>
          </a:r>
          <a:r>
            <a:rPr lang="el-GR" sz="900" b="0" baseline="0"/>
            <a:t>σ = </a:t>
          </a:r>
          <a:r>
            <a:rPr lang="en-GB" sz="900" b="0" baseline="0"/>
            <a:t>standard deviation</a:t>
          </a:r>
        </a:p>
        <a:p>
          <a:endParaRPr lang="en-GB" sz="900" b="0" baseline="0"/>
        </a:p>
        <a:p>
          <a:r>
            <a:rPr lang="en-GB" sz="900" b="0" baseline="0"/>
            <a:t>T = (Z x 10) + 50</a:t>
          </a:r>
        </a:p>
        <a:p>
          <a:r>
            <a:rPr lang="en-GB" sz="900" b="0" baseline="0"/>
            <a:t>T = (10(X – µ)/</a:t>
          </a:r>
          <a:r>
            <a:rPr lang="el-GR" sz="900" b="0" baseline="0"/>
            <a:t>σ</a:t>
          </a:r>
          <a:r>
            <a:rPr lang="en-GB" sz="900" b="0" baseline="0"/>
            <a:t>) + 50</a:t>
          </a:r>
        </a:p>
        <a:p>
          <a:endParaRPr lang="en-GB" sz="900" b="0" baseline="0"/>
        </a:p>
        <a:p>
          <a:r>
            <a:rPr lang="en-GB" sz="900" b="0" baseline="0"/>
            <a:t>The mean scores and standard deviations for the subscales in the SCAS (Parent version) questionnaire are based on a large sample (N = 1857) of combined community data from the parents of children aged 7 to 13 years. The community samples are from Australia, the Netherlands, the USA and the UK. </a:t>
          </a:r>
        </a:p>
        <a:p>
          <a:endParaRPr lang="en-GB" sz="900" b="0" baseline="0"/>
        </a:p>
        <a:p>
          <a:r>
            <a:rPr lang="en-GB" sz="1000" b="1" baseline="0"/>
            <a:t>© 2000, Spence </a:t>
          </a:r>
          <a:endParaRPr lang="en-GB" sz="900" b="0" baseline="0"/>
        </a:p>
        <a:p>
          <a:endParaRPr lang="en-GB" sz="9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309560</xdr:colOff>
      <xdr:row>13</xdr:row>
      <xdr:rowOff>27622</xdr:rowOff>
    </xdr:from>
    <xdr:to>
      <xdr:col>13</xdr:col>
      <xdr:colOff>441960</xdr:colOff>
      <xdr:row>28</xdr:row>
      <xdr:rowOff>22860</xdr:rowOff>
    </xdr:to>
    <xdr:graphicFrame macro="">
      <xdr:nvGraphicFramePr>
        <xdr:cNvPr id="5" name="Chart 4">
          <a:extLst>
            <a:ext uri="{FF2B5EF4-FFF2-40B4-BE49-F238E27FC236}">
              <a16:creationId xmlns:a16="http://schemas.microsoft.com/office/drawing/2014/main" id="{2D9137E9-9083-9D64-4624-F57C3E115D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314324</xdr:colOff>
      <xdr:row>29</xdr:row>
      <xdr:rowOff>60961</xdr:rowOff>
    </xdr:from>
    <xdr:to>
      <xdr:col>13</xdr:col>
      <xdr:colOff>451485</xdr:colOff>
      <xdr:row>34</xdr:row>
      <xdr:rowOff>160020</xdr:rowOff>
    </xdr:to>
    <xdr:sp macro="" textlink="">
      <xdr:nvSpPr>
        <xdr:cNvPr id="2" name="TextBox 1">
          <a:extLst>
            <a:ext uri="{FF2B5EF4-FFF2-40B4-BE49-F238E27FC236}">
              <a16:creationId xmlns:a16="http://schemas.microsoft.com/office/drawing/2014/main" id="{8337488B-FAD2-E315-B915-EBA6EBBEFECD}"/>
            </a:ext>
          </a:extLst>
        </xdr:cNvPr>
        <xdr:cNvSpPr txBox="1"/>
      </xdr:nvSpPr>
      <xdr:spPr>
        <a:xfrm>
          <a:off x="3461384" y="5387341"/>
          <a:ext cx="5600701" cy="10134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 scores</a:t>
          </a:r>
          <a:r>
            <a:rPr lang="en-GB" sz="1100" baseline="0"/>
            <a:t> of 60 or more indicate scales that are elevated (1 standard deviation from mean).</a:t>
          </a:r>
        </a:p>
        <a:p>
          <a:r>
            <a:rPr lang="en-GB" sz="1100" baseline="0"/>
            <a:t>Points on the graph that are at "80" may not represent the true T score for the subscale - it may be higher (please look at the "Summary Table" for the true T score). </a:t>
          </a:r>
        </a:p>
        <a:p>
          <a:r>
            <a:rPr lang="en-GB" sz="1100" baseline="0"/>
            <a:t>Scores of more than 65 may indicate clinical status of a subscale (i.e. Social Phobia).  </a:t>
          </a:r>
        </a:p>
        <a:p>
          <a:r>
            <a:rPr lang="en-GB" sz="1100" baseline="0"/>
            <a:t>Scores of 65 are 1.5 standard deviations from the mean; 80 is 3 standard deviations from mean.</a:t>
          </a:r>
          <a:endParaRPr lang="en-GB" sz="1100"/>
        </a:p>
      </xdr:txBody>
    </xdr:sp>
    <xdr:clientData/>
  </xdr:twoCellAnchor>
  <xdr:twoCellAnchor>
    <xdr:from>
      <xdr:col>0</xdr:col>
      <xdr:colOff>312420</xdr:colOff>
      <xdr:row>43</xdr:row>
      <xdr:rowOff>0</xdr:rowOff>
    </xdr:from>
    <xdr:to>
      <xdr:col>4</xdr:col>
      <xdr:colOff>7620</xdr:colOff>
      <xdr:row>46</xdr:row>
      <xdr:rowOff>114300</xdr:rowOff>
    </xdr:to>
    <xdr:sp macro="" textlink="">
      <xdr:nvSpPr>
        <xdr:cNvPr id="3" name="TextBox 2">
          <a:extLst>
            <a:ext uri="{FF2B5EF4-FFF2-40B4-BE49-F238E27FC236}">
              <a16:creationId xmlns:a16="http://schemas.microsoft.com/office/drawing/2014/main" id="{8CDF84ED-DB5D-73B0-C312-05F10FD278B5}"/>
            </a:ext>
          </a:extLst>
        </xdr:cNvPr>
        <xdr:cNvSpPr txBox="1"/>
      </xdr:nvSpPr>
      <xdr:spPr>
        <a:xfrm>
          <a:off x="312420" y="7886700"/>
          <a:ext cx="2842260" cy="6629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Questions 39</a:t>
          </a:r>
          <a:r>
            <a:rPr lang="en-GB" sz="900" b="1" baseline="0"/>
            <a:t> is an open-ended, </a:t>
          </a:r>
          <a:r>
            <a:rPr lang="en-GB" sz="900" b="1"/>
            <a:t>non-scored</a:t>
          </a:r>
          <a:r>
            <a:rPr lang="en-GB" sz="900" b="1" baseline="0"/>
            <a:t> item to be used for clinical interest only. Please check the SCAS (Parent version) questionnaire for the answer to this question.</a:t>
          </a:r>
          <a:endParaRPr lang="en-GB" sz="9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A517-C01B-4FF9-A06F-26A27B1E3453}">
  <dimension ref="A1"/>
  <sheetViews>
    <sheetView showGridLines="0" zoomScaleNormal="100" workbookViewId="0">
      <selection activeCell="K43" sqref="K43"/>
    </sheetView>
  </sheetViews>
  <sheetFormatPr baseColWidth="10" defaultColWidth="8.83203125" defaultRowHeight="15" x14ac:dyDescent="0.2"/>
  <cols>
    <col min="1" max="1" width="4.6640625" style="11" customWidth="1"/>
    <col min="2" max="8" width="8.83203125" style="11"/>
    <col min="9" max="9" width="9.1640625" style="11" customWidth="1"/>
    <col min="10" max="10" width="4.6640625" style="11" customWidth="1"/>
    <col min="11" max="16384" width="8.83203125" style="1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6CA8-31D2-464D-8EF9-946450AF7A83}">
  <dimension ref="A1:P48"/>
  <sheetViews>
    <sheetView showGridLines="0" zoomScaleNormal="100" workbookViewId="0">
      <pane ySplit="2" topLeftCell="A3" activePane="bottomLeft" state="frozen"/>
      <selection pane="bottomLeft" activeCell="G6" sqref="G6:H12"/>
    </sheetView>
  </sheetViews>
  <sheetFormatPr baseColWidth="10" defaultColWidth="8.83203125" defaultRowHeight="15" x14ac:dyDescent="0.2"/>
  <cols>
    <col min="1" max="1" width="4.6640625" style="11" customWidth="1"/>
    <col min="2" max="2" width="2.6640625" style="11" bestFit="1" customWidth="1"/>
    <col min="3" max="3" width="5" style="11" bestFit="1" customWidth="1"/>
    <col min="4" max="4" width="33.5" style="11" bestFit="1" customWidth="1"/>
    <col min="5" max="5" width="4.6640625" style="11" customWidth="1"/>
    <col min="6" max="6" width="15.1640625" style="11" bestFit="1" customWidth="1"/>
    <col min="7" max="7" width="9" style="11" bestFit="1" customWidth="1"/>
    <col min="8" max="8" width="6.6640625" style="11" bestFit="1" customWidth="1"/>
    <col min="9" max="9" width="3.5" style="11" bestFit="1" customWidth="1"/>
    <col min="10" max="10" width="11.33203125" style="11" customWidth="1"/>
    <col min="11" max="11" width="8.83203125" style="11"/>
    <col min="12" max="12" width="15.1640625" style="11" bestFit="1" customWidth="1"/>
    <col min="13" max="13" width="5.33203125" style="11" bestFit="1" customWidth="1"/>
    <col min="14" max="14" width="6.6640625" style="11" bestFit="1" customWidth="1"/>
    <col min="15" max="15" width="8.6640625" style="11" bestFit="1" customWidth="1"/>
    <col min="16" max="16384" width="8.83203125" style="11"/>
  </cols>
  <sheetData>
    <row r="1" spans="1:16" ht="16" x14ac:dyDescent="0.2">
      <c r="A1" s="22" t="s">
        <v>17</v>
      </c>
      <c r="B1" s="23"/>
      <c r="C1" s="23"/>
      <c r="D1" s="23"/>
      <c r="E1" s="23"/>
      <c r="F1" s="23"/>
      <c r="G1" s="23"/>
      <c r="H1" s="23"/>
      <c r="I1" s="24"/>
      <c r="J1" s="13"/>
      <c r="K1"/>
      <c r="L1"/>
      <c r="M1"/>
      <c r="N1"/>
      <c r="O1"/>
      <c r="P1"/>
    </row>
    <row r="2" spans="1:16" ht="16" thickBot="1" x14ac:dyDescent="0.25">
      <c r="A2" s="25" t="s">
        <v>18</v>
      </c>
      <c r="B2" s="26"/>
      <c r="C2" s="26"/>
      <c r="D2" s="26"/>
      <c r="E2" s="26"/>
      <c r="F2" s="26"/>
      <c r="G2" s="26"/>
      <c r="H2" s="26"/>
      <c r="I2" s="27"/>
      <c r="J2" s="14"/>
      <c r="K2"/>
      <c r="L2"/>
      <c r="M2"/>
      <c r="N2"/>
      <c r="O2"/>
      <c r="P2"/>
    </row>
    <row r="3" spans="1:16" x14ac:dyDescent="0.2">
      <c r="A3"/>
      <c r="B3"/>
      <c r="C3"/>
      <c r="D3"/>
      <c r="E3"/>
      <c r="F3"/>
      <c r="G3"/>
      <c r="H3"/>
      <c r="I3"/>
      <c r="J3"/>
      <c r="K3"/>
      <c r="L3"/>
      <c r="M3"/>
      <c r="N3"/>
      <c r="O3"/>
      <c r="P3"/>
    </row>
    <row r="4" spans="1:16" x14ac:dyDescent="0.2">
      <c r="A4"/>
      <c r="B4" s="15" t="s">
        <v>0</v>
      </c>
      <c r="C4" s="1" t="s">
        <v>1</v>
      </c>
      <c r="D4" s="1" t="s">
        <v>2</v>
      </c>
      <c r="E4"/>
      <c r="F4" s="16" t="s">
        <v>16</v>
      </c>
      <c r="G4"/>
      <c r="H4"/>
      <c r="I4" s="17"/>
      <c r="J4" s="17"/>
      <c r="K4"/>
      <c r="L4"/>
      <c r="M4"/>
      <c r="N4"/>
      <c r="O4"/>
      <c r="P4"/>
    </row>
    <row r="5" spans="1:16" x14ac:dyDescent="0.2">
      <c r="A5"/>
      <c r="B5" s="15">
        <v>1</v>
      </c>
      <c r="C5" s="12"/>
      <c r="D5" s="2" t="s">
        <v>54</v>
      </c>
      <c r="E5"/>
      <c r="F5" s="1" t="s">
        <v>3</v>
      </c>
      <c r="G5" s="1" t="s">
        <v>4</v>
      </c>
      <c r="H5" s="1" t="s">
        <v>5</v>
      </c>
      <c r="I5" s="18"/>
      <c r="J5" s="17"/>
      <c r="K5"/>
      <c r="L5"/>
      <c r="M5"/>
      <c r="N5"/>
      <c r="O5"/>
      <c r="P5"/>
    </row>
    <row r="6" spans="1:16" x14ac:dyDescent="0.2">
      <c r="A6"/>
      <c r="B6" s="15">
        <v>2</v>
      </c>
      <c r="C6" s="12"/>
      <c r="D6" s="2" t="s">
        <v>49</v>
      </c>
      <c r="E6"/>
      <c r="F6" s="4" t="s">
        <v>9</v>
      </c>
      <c r="G6" s="4">
        <f>SUM(C17,C21,C28,C39,C40,C41)</f>
        <v>0</v>
      </c>
      <c r="H6" s="19">
        <f>((10*(G6-1.39))/2.06)+50</f>
        <v>43.252427184466022</v>
      </c>
      <c r="I6" s="18"/>
      <c r="J6" s="17"/>
      <c r="K6"/>
      <c r="L6"/>
      <c r="M6"/>
      <c r="N6"/>
      <c r="O6"/>
      <c r="P6"/>
    </row>
    <row r="7" spans="1:16" x14ac:dyDescent="0.2">
      <c r="A7"/>
      <c r="B7" s="15">
        <v>3</v>
      </c>
      <c r="C7" s="12"/>
      <c r="D7" s="2" t="s">
        <v>55</v>
      </c>
      <c r="E7"/>
      <c r="F7" s="4" t="s">
        <v>20</v>
      </c>
      <c r="G7" s="4">
        <f>SUM(C10,C11,C13,C14,C30,C35)</f>
        <v>0</v>
      </c>
      <c r="H7" s="19">
        <f>((10*(G7-5.66))/4.74)+50</f>
        <v>38.059071729957807</v>
      </c>
      <c r="I7" s="18"/>
      <c r="J7" s="17"/>
      <c r="K7"/>
      <c r="L7"/>
      <c r="M7"/>
      <c r="N7"/>
      <c r="O7"/>
      <c r="P7"/>
    </row>
    <row r="8" spans="1:16" x14ac:dyDescent="0.2">
      <c r="A8"/>
      <c r="B8" s="15">
        <v>4</v>
      </c>
      <c r="C8" s="12"/>
      <c r="D8" s="2" t="s">
        <v>56</v>
      </c>
      <c r="E8"/>
      <c r="F8" s="4" t="s">
        <v>21</v>
      </c>
      <c r="G8" s="4">
        <f>SUM(C16,C23,C29,C31,C32,C34,C36,C37,C38)</f>
        <v>0</v>
      </c>
      <c r="H8" s="19">
        <f>((10*(G8-3.24))/3.14)+50</f>
        <v>39.681528662420376</v>
      </c>
      <c r="I8" s="18"/>
      <c r="J8" s="17"/>
      <c r="K8"/>
      <c r="L8"/>
      <c r="M8"/>
      <c r="N8"/>
      <c r="O8"/>
      <c r="P8"/>
    </row>
    <row r="9" spans="1:16" x14ac:dyDescent="0.2">
      <c r="A9"/>
      <c r="B9" s="15">
        <v>5</v>
      </c>
      <c r="C9" s="12"/>
      <c r="D9" s="2" t="s">
        <v>44</v>
      </c>
      <c r="E9"/>
      <c r="F9" s="4" t="s">
        <v>22</v>
      </c>
      <c r="G9" s="4">
        <f>SUM(C9,C12,C15,C19,C42)</f>
        <v>0</v>
      </c>
      <c r="H9" s="19">
        <f>((10*(G9-6.61))/4.64)+50</f>
        <v>35.754310344827587</v>
      </c>
      <c r="I9" s="18"/>
      <c r="J9" s="17"/>
      <c r="K9"/>
      <c r="L9"/>
      <c r="M9"/>
      <c r="N9"/>
      <c r="O9"/>
      <c r="P9"/>
    </row>
    <row r="10" spans="1:16" x14ac:dyDescent="0.2">
      <c r="A10"/>
      <c r="B10" s="15">
        <v>6</v>
      </c>
      <c r="C10" s="12"/>
      <c r="D10" s="2" t="s">
        <v>29</v>
      </c>
      <c r="E10"/>
      <c r="F10" s="4" t="s">
        <v>7</v>
      </c>
      <c r="G10" s="4">
        <f>SUM(C6,C20,C25,C27,C33)</f>
        <v>0</v>
      </c>
      <c r="H10" s="19">
        <f>((10*(G9-6.61))/4.64)+50</f>
        <v>35.754310344827587</v>
      </c>
      <c r="I10" s="18"/>
      <c r="J10" s="17"/>
      <c r="K10"/>
      <c r="L10"/>
      <c r="M10"/>
      <c r="N10"/>
      <c r="O10"/>
      <c r="P10"/>
    </row>
    <row r="11" spans="1:16" x14ac:dyDescent="0.2">
      <c r="A11"/>
      <c r="B11" s="15">
        <v>7</v>
      </c>
      <c r="C11" s="12"/>
      <c r="D11" s="2" t="s">
        <v>30</v>
      </c>
      <c r="E11"/>
      <c r="F11" s="4" t="s">
        <v>8</v>
      </c>
      <c r="G11" s="4">
        <f>SUM(C5,C7,C8,C22,C24,C26)</f>
        <v>0</v>
      </c>
      <c r="H11" s="19">
        <f>((10*(G11-2.88))/3.07)+50</f>
        <v>40.618892508143325</v>
      </c>
      <c r="I11"/>
      <c r="J11"/>
      <c r="K11"/>
      <c r="L11"/>
      <c r="M11"/>
      <c r="N11"/>
      <c r="O11"/>
      <c r="P11"/>
    </row>
    <row r="12" spans="1:16" x14ac:dyDescent="0.2">
      <c r="A12"/>
      <c r="B12" s="15">
        <v>8</v>
      </c>
      <c r="C12" s="12"/>
      <c r="D12" s="2" t="s">
        <v>45</v>
      </c>
      <c r="E12"/>
      <c r="F12" s="1" t="s">
        <v>23</v>
      </c>
      <c r="G12" s="1">
        <f>SUM(C5:C42)</f>
        <v>0</v>
      </c>
      <c r="H12" s="20">
        <f>((10*(G12-19.76))/13.7)+50</f>
        <v>35.576642335766422</v>
      </c>
      <c r="I12"/>
      <c r="J12"/>
      <c r="K12"/>
      <c r="L12"/>
      <c r="M12"/>
      <c r="N12"/>
      <c r="O12"/>
      <c r="P12"/>
    </row>
    <row r="13" spans="1:16" x14ac:dyDescent="0.2">
      <c r="A13"/>
      <c r="B13" s="15">
        <v>9</v>
      </c>
      <c r="C13" s="12"/>
      <c r="D13" s="2" t="s">
        <v>31</v>
      </c>
      <c r="E13"/>
      <c r="F13"/>
      <c r="G13"/>
      <c r="H13"/>
      <c r="I13"/>
      <c r="J13"/>
      <c r="K13"/>
      <c r="L13"/>
      <c r="M13"/>
      <c r="N13"/>
      <c r="O13"/>
      <c r="P13"/>
    </row>
    <row r="14" spans="1:16" x14ac:dyDescent="0.2">
      <c r="A14"/>
      <c r="B14" s="15">
        <v>10</v>
      </c>
      <c r="C14" s="12"/>
      <c r="D14" s="2" t="s">
        <v>32</v>
      </c>
      <c r="E14"/>
      <c r="F14"/>
      <c r="G14"/>
      <c r="H14"/>
      <c r="I14"/>
      <c r="J14"/>
      <c r="K14"/>
      <c r="L14"/>
      <c r="M14"/>
      <c r="N14"/>
      <c r="O14"/>
      <c r="P14"/>
    </row>
    <row r="15" spans="1:16" x14ac:dyDescent="0.2">
      <c r="A15"/>
      <c r="B15" s="15">
        <v>11</v>
      </c>
      <c r="C15" s="12"/>
      <c r="D15" s="2" t="s">
        <v>46</v>
      </c>
      <c r="E15"/>
      <c r="F15"/>
      <c r="G15"/>
      <c r="H15"/>
      <c r="I15"/>
      <c r="J15"/>
      <c r="K15"/>
      <c r="L15"/>
      <c r="M15"/>
      <c r="N15"/>
      <c r="O15"/>
      <c r="P15"/>
    </row>
    <row r="16" spans="1:16" x14ac:dyDescent="0.2">
      <c r="A16"/>
      <c r="B16" s="15">
        <v>12</v>
      </c>
      <c r="C16" s="12"/>
      <c r="D16" s="2" t="s">
        <v>35</v>
      </c>
      <c r="E16"/>
      <c r="F16"/>
      <c r="G16"/>
      <c r="H16"/>
      <c r="I16"/>
      <c r="J16"/>
      <c r="K16"/>
      <c r="L16"/>
      <c r="M16"/>
      <c r="N16"/>
      <c r="O16"/>
      <c r="P16"/>
    </row>
    <row r="17" spans="1:16" x14ac:dyDescent="0.2">
      <c r="A17"/>
      <c r="B17" s="15">
        <v>13</v>
      </c>
      <c r="C17" s="12"/>
      <c r="D17" s="2" t="s">
        <v>19</v>
      </c>
      <c r="E17"/>
      <c r="F17"/>
      <c r="G17"/>
      <c r="H17"/>
      <c r="I17"/>
      <c r="J17"/>
      <c r="K17"/>
      <c r="L17"/>
      <c r="M17"/>
      <c r="N17"/>
      <c r="O17"/>
      <c r="P17"/>
    </row>
    <row r="18" spans="1:16" x14ac:dyDescent="0.2">
      <c r="A18"/>
      <c r="B18" s="15">
        <v>14</v>
      </c>
      <c r="C18" s="12"/>
      <c r="D18" s="2" t="s">
        <v>57</v>
      </c>
      <c r="E18"/>
      <c r="F18"/>
      <c r="G18"/>
      <c r="H18"/>
      <c r="I18"/>
      <c r="J18"/>
      <c r="K18"/>
      <c r="L18"/>
      <c r="M18"/>
      <c r="N18"/>
      <c r="O18"/>
      <c r="P18"/>
    </row>
    <row r="19" spans="1:16" x14ac:dyDescent="0.2">
      <c r="A19"/>
      <c r="B19" s="15">
        <v>15</v>
      </c>
      <c r="C19" s="12"/>
      <c r="D19" s="2" t="s">
        <v>47</v>
      </c>
      <c r="E19"/>
      <c r="F19"/>
      <c r="G19"/>
      <c r="H19"/>
      <c r="I19"/>
      <c r="J19"/>
      <c r="K19"/>
      <c r="L19"/>
      <c r="M19"/>
      <c r="N19"/>
      <c r="O19"/>
      <c r="P19"/>
    </row>
    <row r="20" spans="1:16" x14ac:dyDescent="0.2">
      <c r="A20"/>
      <c r="B20" s="15">
        <v>16</v>
      </c>
      <c r="C20" s="12"/>
      <c r="D20" s="2" t="s">
        <v>50</v>
      </c>
      <c r="E20"/>
      <c r="F20"/>
      <c r="G20"/>
      <c r="H20"/>
      <c r="I20"/>
      <c r="J20"/>
      <c r="K20"/>
      <c r="L20"/>
      <c r="M20"/>
      <c r="N20"/>
      <c r="O20"/>
      <c r="P20"/>
    </row>
    <row r="21" spans="1:16" x14ac:dyDescent="0.2">
      <c r="A21"/>
      <c r="B21" s="15">
        <v>17</v>
      </c>
      <c r="C21" s="12"/>
      <c r="D21" s="2" t="s">
        <v>24</v>
      </c>
      <c r="E21"/>
      <c r="F21"/>
      <c r="G21"/>
      <c r="H21"/>
      <c r="I21"/>
      <c r="J21"/>
      <c r="K21"/>
      <c r="L21"/>
      <c r="M21"/>
      <c r="N21"/>
      <c r="O21"/>
      <c r="P21"/>
    </row>
    <row r="22" spans="1:16" x14ac:dyDescent="0.2">
      <c r="A22"/>
      <c r="B22" s="15">
        <v>18</v>
      </c>
      <c r="C22" s="12"/>
      <c r="D22" s="2" t="s">
        <v>58</v>
      </c>
      <c r="E22"/>
      <c r="F22"/>
      <c r="G22"/>
      <c r="H22"/>
      <c r="I22"/>
      <c r="J22"/>
      <c r="K22"/>
      <c r="L22"/>
      <c r="M22"/>
      <c r="N22"/>
      <c r="O22"/>
      <c r="P22"/>
    </row>
    <row r="23" spans="1:16" x14ac:dyDescent="0.2">
      <c r="A23"/>
      <c r="B23" s="15">
        <v>19</v>
      </c>
      <c r="C23" s="12"/>
      <c r="D23" s="2" t="s">
        <v>36</v>
      </c>
      <c r="E23"/>
      <c r="F23"/>
      <c r="G23"/>
      <c r="H23"/>
      <c r="I23"/>
      <c r="J23"/>
      <c r="K23"/>
      <c r="L23"/>
      <c r="M23"/>
      <c r="N23"/>
      <c r="O23"/>
      <c r="P23"/>
    </row>
    <row r="24" spans="1:16" x14ac:dyDescent="0.2">
      <c r="A24"/>
      <c r="B24" s="15">
        <v>20</v>
      </c>
      <c r="C24" s="12"/>
      <c r="D24" s="2" t="s">
        <v>59</v>
      </c>
      <c r="E24"/>
      <c r="F24"/>
      <c r="G24"/>
      <c r="H24"/>
      <c r="I24"/>
      <c r="J24"/>
      <c r="K24"/>
      <c r="L24"/>
      <c r="M24"/>
      <c r="N24"/>
      <c r="O24"/>
      <c r="P24"/>
    </row>
    <row r="25" spans="1:16" x14ac:dyDescent="0.2">
      <c r="A25"/>
      <c r="B25" s="15">
        <v>21</v>
      </c>
      <c r="C25" s="12"/>
      <c r="D25" s="2" t="s">
        <v>51</v>
      </c>
      <c r="E25"/>
      <c r="F25"/>
      <c r="G25"/>
      <c r="H25"/>
      <c r="I25"/>
      <c r="J25"/>
      <c r="K25"/>
      <c r="L25"/>
      <c r="M25"/>
      <c r="N25"/>
      <c r="O25"/>
      <c r="P25"/>
    </row>
    <row r="26" spans="1:16" x14ac:dyDescent="0.2">
      <c r="A26"/>
      <c r="B26" s="15">
        <v>22</v>
      </c>
      <c r="C26" s="12"/>
      <c r="D26" s="2" t="s">
        <v>60</v>
      </c>
      <c r="E26"/>
      <c r="F26"/>
      <c r="G26"/>
      <c r="H26"/>
      <c r="I26"/>
      <c r="J26"/>
      <c r="K26"/>
      <c r="L26"/>
      <c r="M26"/>
      <c r="N26"/>
      <c r="O26"/>
      <c r="P26"/>
    </row>
    <row r="27" spans="1:16" x14ac:dyDescent="0.2">
      <c r="A27"/>
      <c r="B27" s="15">
        <v>23</v>
      </c>
      <c r="C27" s="12"/>
      <c r="D27" s="2" t="s">
        <v>52</v>
      </c>
      <c r="E27"/>
      <c r="F27"/>
      <c r="G27"/>
      <c r="H27"/>
      <c r="I27"/>
      <c r="J27"/>
      <c r="K27"/>
      <c r="L27"/>
      <c r="M27"/>
      <c r="N27"/>
      <c r="O27"/>
      <c r="P27"/>
    </row>
    <row r="28" spans="1:16" x14ac:dyDescent="0.2">
      <c r="A28"/>
      <c r="B28" s="15">
        <v>24</v>
      </c>
      <c r="C28" s="12"/>
      <c r="D28" s="2" t="s">
        <v>25</v>
      </c>
      <c r="E28"/>
      <c r="F28"/>
      <c r="G28"/>
      <c r="H28"/>
      <c r="I28"/>
      <c r="J28"/>
      <c r="K28"/>
      <c r="L28"/>
      <c r="M28"/>
      <c r="N28"/>
      <c r="O28"/>
      <c r="P28"/>
    </row>
    <row r="29" spans="1:16" x14ac:dyDescent="0.2">
      <c r="A29"/>
      <c r="B29" s="15">
        <v>25</v>
      </c>
      <c r="C29" s="12"/>
      <c r="D29" s="2" t="s">
        <v>37</v>
      </c>
      <c r="E29"/>
      <c r="F29"/>
      <c r="G29"/>
      <c r="H29"/>
      <c r="I29"/>
      <c r="J29"/>
      <c r="K29"/>
      <c r="L29"/>
      <c r="M29"/>
      <c r="N29"/>
      <c r="O29"/>
      <c r="P29"/>
    </row>
    <row r="30" spans="1:16" x14ac:dyDescent="0.2">
      <c r="A30"/>
      <c r="B30" s="15">
        <v>26</v>
      </c>
      <c r="C30" s="12"/>
      <c r="D30" s="2" t="s">
        <v>33</v>
      </c>
      <c r="E30"/>
      <c r="F30"/>
      <c r="G30"/>
      <c r="H30"/>
      <c r="I30"/>
      <c r="J30"/>
      <c r="K30"/>
      <c r="L30"/>
      <c r="M30"/>
      <c r="N30"/>
      <c r="O30"/>
      <c r="P30"/>
    </row>
    <row r="31" spans="1:16" x14ac:dyDescent="0.2">
      <c r="A31"/>
      <c r="B31" s="15">
        <v>27</v>
      </c>
      <c r="C31" s="12"/>
      <c r="D31" s="2" t="s">
        <v>38</v>
      </c>
      <c r="E31"/>
      <c r="F31"/>
      <c r="G31"/>
      <c r="H31"/>
      <c r="I31"/>
      <c r="J31"/>
      <c r="K31"/>
      <c r="L31"/>
      <c r="M31"/>
      <c r="N31"/>
      <c r="O31"/>
      <c r="P31"/>
    </row>
    <row r="32" spans="1:16" x14ac:dyDescent="0.2">
      <c r="A32"/>
      <c r="B32" s="15">
        <v>28</v>
      </c>
      <c r="C32" s="12"/>
      <c r="D32" s="2" t="s">
        <v>39</v>
      </c>
      <c r="E32"/>
      <c r="F32"/>
      <c r="G32"/>
      <c r="H32"/>
      <c r="I32"/>
      <c r="J32"/>
      <c r="K32"/>
      <c r="L32"/>
      <c r="M32"/>
      <c r="N32"/>
      <c r="O32"/>
      <c r="P32"/>
    </row>
    <row r="33" spans="1:16" x14ac:dyDescent="0.2">
      <c r="A33"/>
      <c r="B33" s="15">
        <v>29</v>
      </c>
      <c r="C33" s="12"/>
      <c r="D33" s="2" t="s">
        <v>53</v>
      </c>
      <c r="E33"/>
      <c r="F33"/>
      <c r="G33"/>
      <c r="H33"/>
      <c r="I33"/>
      <c r="J33"/>
      <c r="K33"/>
      <c r="L33"/>
      <c r="M33"/>
      <c r="N33"/>
      <c r="O33"/>
      <c r="P33"/>
    </row>
    <row r="34" spans="1:16" x14ac:dyDescent="0.2">
      <c r="A34"/>
      <c r="B34" s="15">
        <v>30</v>
      </c>
      <c r="C34" s="12"/>
      <c r="D34" s="2" t="s">
        <v>40</v>
      </c>
      <c r="E34"/>
      <c r="F34"/>
      <c r="G34"/>
      <c r="H34"/>
      <c r="I34"/>
      <c r="J34"/>
      <c r="K34"/>
      <c r="L34"/>
      <c r="M34"/>
      <c r="N34"/>
      <c r="O34"/>
      <c r="P34"/>
    </row>
    <row r="35" spans="1:16" x14ac:dyDescent="0.2">
      <c r="A35"/>
      <c r="B35" s="15">
        <v>31</v>
      </c>
      <c r="C35" s="12"/>
      <c r="D35" s="2" t="s">
        <v>34</v>
      </c>
      <c r="E35"/>
      <c r="F35"/>
      <c r="G35"/>
      <c r="H35"/>
      <c r="I35"/>
      <c r="J35"/>
      <c r="K35"/>
      <c r="L35"/>
      <c r="M35"/>
      <c r="N35"/>
      <c r="O35"/>
      <c r="P35"/>
    </row>
    <row r="36" spans="1:16" x14ac:dyDescent="0.2">
      <c r="A36"/>
      <c r="B36" s="15">
        <v>32</v>
      </c>
      <c r="C36" s="12"/>
      <c r="D36" s="2" t="s">
        <v>41</v>
      </c>
      <c r="E36"/>
      <c r="F36"/>
      <c r="G36"/>
      <c r="H36"/>
      <c r="I36"/>
      <c r="J36"/>
      <c r="K36"/>
      <c r="L36"/>
      <c r="M36"/>
      <c r="N36"/>
      <c r="O36"/>
      <c r="P36"/>
    </row>
    <row r="37" spans="1:16" x14ac:dyDescent="0.2">
      <c r="A37"/>
      <c r="B37" s="15">
        <v>33</v>
      </c>
      <c r="C37" s="12"/>
      <c r="D37" s="2" t="s">
        <v>42</v>
      </c>
      <c r="E37"/>
      <c r="F37"/>
      <c r="G37"/>
      <c r="H37"/>
      <c r="I37"/>
      <c r="J37"/>
      <c r="K37"/>
      <c r="L37"/>
      <c r="M37"/>
      <c r="N37"/>
      <c r="O37"/>
      <c r="P37"/>
    </row>
    <row r="38" spans="1:16" x14ac:dyDescent="0.2">
      <c r="A38"/>
      <c r="B38" s="15">
        <v>34</v>
      </c>
      <c r="C38" s="12"/>
      <c r="D38" s="2" t="s">
        <v>43</v>
      </c>
      <c r="E38"/>
      <c r="F38"/>
      <c r="G38"/>
      <c r="H38"/>
      <c r="I38"/>
      <c r="J38"/>
      <c r="K38"/>
      <c r="L38"/>
      <c r="M38"/>
      <c r="N38"/>
      <c r="O38"/>
      <c r="P38"/>
    </row>
    <row r="39" spans="1:16" x14ac:dyDescent="0.2">
      <c r="A39"/>
      <c r="B39" s="15">
        <v>35</v>
      </c>
      <c r="C39" s="12"/>
      <c r="D39" s="2" t="s">
        <v>26</v>
      </c>
      <c r="E39"/>
      <c r="F39"/>
      <c r="G39"/>
      <c r="H39"/>
      <c r="I39"/>
      <c r="J39"/>
      <c r="K39"/>
      <c r="L39"/>
      <c r="M39"/>
      <c r="N39"/>
      <c r="O39"/>
      <c r="P39"/>
    </row>
    <row r="40" spans="1:16" x14ac:dyDescent="0.2">
      <c r="A40"/>
      <c r="B40" s="15">
        <v>36</v>
      </c>
      <c r="C40" s="12"/>
      <c r="D40" s="2" t="s">
        <v>27</v>
      </c>
      <c r="E40"/>
      <c r="F40"/>
      <c r="G40"/>
      <c r="H40"/>
      <c r="I40"/>
      <c r="J40"/>
      <c r="K40"/>
      <c r="L40"/>
      <c r="M40"/>
      <c r="N40"/>
      <c r="O40"/>
      <c r="P40"/>
    </row>
    <row r="41" spans="1:16" x14ac:dyDescent="0.2">
      <c r="A41"/>
      <c r="B41" s="15">
        <v>37</v>
      </c>
      <c r="C41" s="12"/>
      <c r="D41" s="2" t="s">
        <v>28</v>
      </c>
      <c r="E41"/>
      <c r="F41"/>
      <c r="G41"/>
      <c r="H41"/>
      <c r="I41"/>
      <c r="J41"/>
      <c r="K41"/>
      <c r="L41"/>
      <c r="M41"/>
      <c r="N41"/>
      <c r="O41"/>
      <c r="P41"/>
    </row>
    <row r="42" spans="1:16" x14ac:dyDescent="0.2">
      <c r="A42"/>
      <c r="B42" s="15">
        <v>38</v>
      </c>
      <c r="C42" s="12"/>
      <c r="D42" s="21" t="s">
        <v>48</v>
      </c>
      <c r="E42"/>
      <c r="F42"/>
      <c r="G42"/>
      <c r="H42"/>
      <c r="I42"/>
      <c r="J42"/>
      <c r="K42"/>
      <c r="L42"/>
      <c r="M42"/>
      <c r="N42"/>
      <c r="O42"/>
      <c r="P42"/>
    </row>
    <row r="43" spans="1:16" x14ac:dyDescent="0.2">
      <c r="A43"/>
      <c r="B43"/>
      <c r="C43" s="17"/>
      <c r="D43"/>
      <c r="E43"/>
      <c r="F43"/>
      <c r="G43"/>
      <c r="H43"/>
      <c r="I43"/>
      <c r="J43"/>
      <c r="K43"/>
      <c r="L43"/>
      <c r="M43"/>
      <c r="N43"/>
      <c r="O43"/>
      <c r="P43"/>
    </row>
    <row r="44" spans="1:16" x14ac:dyDescent="0.2">
      <c r="A44"/>
      <c r="B44"/>
      <c r="C44"/>
      <c r="D44"/>
      <c r="E44"/>
      <c r="F44"/>
      <c r="G44"/>
      <c r="H44"/>
      <c r="I44"/>
      <c r="J44"/>
      <c r="K44"/>
      <c r="L44"/>
      <c r="M44"/>
      <c r="N44"/>
      <c r="O44"/>
      <c r="P44"/>
    </row>
    <row r="45" spans="1:16" x14ac:dyDescent="0.2">
      <c r="A45"/>
      <c r="B45"/>
      <c r="C45"/>
      <c r="D45"/>
      <c r="E45"/>
      <c r="F45"/>
      <c r="G45"/>
      <c r="H45"/>
      <c r="I45"/>
      <c r="J45"/>
      <c r="K45"/>
      <c r="L45"/>
      <c r="M45"/>
      <c r="N45"/>
      <c r="O45"/>
      <c r="P45"/>
    </row>
    <row r="46" spans="1:16" x14ac:dyDescent="0.2">
      <c r="A46"/>
      <c r="B46"/>
      <c r="C46"/>
      <c r="D46"/>
      <c r="E46"/>
      <c r="F46"/>
      <c r="G46"/>
      <c r="H46"/>
      <c r="I46"/>
      <c r="J46"/>
      <c r="K46"/>
      <c r="L46"/>
      <c r="M46"/>
      <c r="N46"/>
      <c r="O46"/>
      <c r="P46"/>
    </row>
    <row r="47" spans="1:16" x14ac:dyDescent="0.2">
      <c r="A47"/>
      <c r="B47"/>
      <c r="C47"/>
      <c r="D47"/>
      <c r="E47"/>
      <c r="F47"/>
      <c r="G47"/>
      <c r="H47"/>
      <c r="I47"/>
      <c r="J47"/>
      <c r="K47"/>
      <c r="L47"/>
      <c r="M47"/>
      <c r="N47"/>
      <c r="O47"/>
      <c r="P47"/>
    </row>
    <row r="48" spans="1:16" x14ac:dyDescent="0.2">
      <c r="A48"/>
      <c r="B48"/>
      <c r="C48"/>
      <c r="D48"/>
      <c r="E48"/>
      <c r="F48"/>
      <c r="G48"/>
      <c r="H48"/>
      <c r="I48"/>
      <c r="J48"/>
      <c r="K48"/>
      <c r="L48"/>
      <c r="M48"/>
      <c r="N48"/>
      <c r="O48"/>
      <c r="P48"/>
    </row>
  </sheetData>
  <sheetProtection selectLockedCells="1"/>
  <mergeCells count="2">
    <mergeCell ref="A1:I1"/>
    <mergeCell ref="A2:I2"/>
  </mergeCells>
  <conditionalFormatting sqref="H6:H12">
    <cfRule type="cellIs" dxfId="3" priority="1" operator="between">
      <formula>60</formula>
      <formula>70</formula>
    </cfRule>
    <cfRule type="cellIs" dxfId="2" priority="2" operator="between">
      <formula>70</formula>
      <formula>150</formula>
    </cfRule>
  </conditionalFormatting>
  <dataValidations count="1">
    <dataValidation type="list" allowBlank="1" showInputMessage="1" showErrorMessage="1" sqref="C5:C42" xr:uid="{A4AD01F3-F00D-4D4F-A87C-CAB34BFE1D43}">
      <formula1>"0,1,2,3"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82BF-1D72-4086-B665-4B943AAF97A4}">
  <dimension ref="B2:G24"/>
  <sheetViews>
    <sheetView tabSelected="1" workbookViewId="0">
      <selection activeCell="B21" sqref="B21:B24"/>
    </sheetView>
  </sheetViews>
  <sheetFormatPr baseColWidth="10" defaultColWidth="8.83203125" defaultRowHeight="15" x14ac:dyDescent="0.2"/>
  <cols>
    <col min="2" max="2" width="15" bestFit="1" customWidth="1"/>
    <col min="3" max="3" width="8.5" bestFit="1" customWidth="1"/>
    <col min="4" max="4" width="6.5" bestFit="1" customWidth="1"/>
    <col min="5" max="5" width="8.6640625" bestFit="1" customWidth="1"/>
    <col min="6" max="6" width="10.6640625" bestFit="1" customWidth="1"/>
  </cols>
  <sheetData>
    <row r="2" spans="2:7" x14ac:dyDescent="0.2">
      <c r="B2" s="1" t="s">
        <v>3</v>
      </c>
      <c r="C2" s="1" t="s">
        <v>4</v>
      </c>
      <c r="D2" s="3" t="s">
        <v>5</v>
      </c>
      <c r="E2" s="1" t="s">
        <v>15</v>
      </c>
      <c r="F2" s="1" t="s">
        <v>10</v>
      </c>
    </row>
    <row r="3" spans="2:7" x14ac:dyDescent="0.2">
      <c r="B3" s="4" t="s">
        <v>9</v>
      </c>
      <c r="C3" s="4">
        <f>'SCAS (Parent version) scoring'!G6</f>
        <v>0</v>
      </c>
      <c r="D3" s="5">
        <f>((10*('SCAS (Parent version) scoring'!G6-1.44))/2.58)+50</f>
        <v>44.418604651162795</v>
      </c>
      <c r="E3" s="7">
        <f t="shared" ref="E3:E9" si="0">IF(D3&gt;80, 80, D3)</f>
        <v>44.418604651162795</v>
      </c>
      <c r="F3" s="4">
        <v>60</v>
      </c>
    </row>
    <row r="4" spans="2:7" x14ac:dyDescent="0.2">
      <c r="B4" s="4" t="s">
        <v>20</v>
      </c>
      <c r="C4" s="4">
        <f>'SCAS (Parent version) scoring'!G7</f>
        <v>0</v>
      </c>
      <c r="D4" s="5">
        <f>((10*('SCAS (Parent version) scoring'!G7-4.15))/3.22)+50</f>
        <v>37.111801242236027</v>
      </c>
      <c r="E4" s="7">
        <f t="shared" si="0"/>
        <v>37.111801242236027</v>
      </c>
      <c r="F4" s="4">
        <v>60</v>
      </c>
    </row>
    <row r="5" spans="2:7" x14ac:dyDescent="0.2">
      <c r="B5" s="4" t="s">
        <v>21</v>
      </c>
      <c r="C5" s="4">
        <f>'SCAS (Parent version) scoring'!G8</f>
        <v>0</v>
      </c>
      <c r="D5" s="5">
        <f>((10*('SCAS (Parent version) scoring'!G8-1.18))/2.61)+50</f>
        <v>45.478927203065133</v>
      </c>
      <c r="E5" s="7">
        <f>IF(D5&gt;80, 80, D5)</f>
        <v>45.478927203065133</v>
      </c>
      <c r="F5" s="4">
        <v>60</v>
      </c>
    </row>
    <row r="6" spans="2:7" x14ac:dyDescent="0.2">
      <c r="B6" s="4" t="s">
        <v>6</v>
      </c>
      <c r="C6" s="4">
        <f>'SCAS (Parent version) scoring'!G9</f>
        <v>0</v>
      </c>
      <c r="D6" s="5">
        <f>((10*('SCAS (Parent version) scoring'!G9-2.88))/3.18)+50</f>
        <v>40.943396226415096</v>
      </c>
      <c r="E6" s="7">
        <f t="shared" si="0"/>
        <v>40.943396226415096</v>
      </c>
      <c r="F6" s="4">
        <v>60</v>
      </c>
    </row>
    <row r="7" spans="2:7" x14ac:dyDescent="0.2">
      <c r="B7" s="4" t="s">
        <v>7</v>
      </c>
      <c r="C7" s="4">
        <f>'SCAS (Parent version) scoring'!G10</f>
        <v>0</v>
      </c>
      <c r="D7" s="5">
        <f>((10*('SCAS (Parent version) scoring'!G10-2.7))/2.39)+50</f>
        <v>38.702928870292887</v>
      </c>
      <c r="E7" s="7">
        <f t="shared" si="0"/>
        <v>38.702928870292887</v>
      </c>
      <c r="F7" s="4">
        <v>60</v>
      </c>
    </row>
    <row r="8" spans="2:7" x14ac:dyDescent="0.2">
      <c r="B8" s="4" t="s">
        <v>8</v>
      </c>
      <c r="C8" s="4">
        <f>'SCAS (Parent version) scoring'!G11</f>
        <v>0</v>
      </c>
      <c r="D8" s="5">
        <f>((10*('SCAS (Parent version) scoring'!G11-3.03))/2.64)+50</f>
        <v>38.522727272727273</v>
      </c>
      <c r="E8" s="7">
        <f t="shared" si="0"/>
        <v>38.522727272727273</v>
      </c>
      <c r="F8" s="4">
        <v>60</v>
      </c>
    </row>
    <row r="9" spans="2:7" x14ac:dyDescent="0.2">
      <c r="B9" s="1" t="s">
        <v>23</v>
      </c>
      <c r="C9" s="1">
        <f>'SCAS (Parent version) scoring'!G12</f>
        <v>0</v>
      </c>
      <c r="D9" s="6">
        <f>((10*('SCAS (Parent version) scoring'!G12-15.37))/13.36)+50</f>
        <v>38.495508982035929</v>
      </c>
      <c r="E9" s="8">
        <f t="shared" si="0"/>
        <v>38.495508982035929</v>
      </c>
      <c r="F9" s="1">
        <v>60</v>
      </c>
    </row>
    <row r="10" spans="2:7" x14ac:dyDescent="0.2">
      <c r="G10" s="10"/>
    </row>
    <row r="11" spans="2:7" x14ac:dyDescent="0.2">
      <c r="B11" s="9" t="s">
        <v>61</v>
      </c>
      <c r="C11" s="10"/>
      <c r="D11" s="10"/>
      <c r="E11" s="10"/>
      <c r="F11" s="10"/>
    </row>
    <row r="12" spans="2:7" x14ac:dyDescent="0.2">
      <c r="B12" s="1" t="s">
        <v>3</v>
      </c>
      <c r="C12" s="1" t="s">
        <v>13</v>
      </c>
      <c r="D12" s="3" t="s">
        <v>14</v>
      </c>
      <c r="E12" s="1" t="s">
        <v>11</v>
      </c>
      <c r="F12" s="3" t="s">
        <v>12</v>
      </c>
    </row>
    <row r="13" spans="2:7" x14ac:dyDescent="0.2">
      <c r="B13" s="4" t="s">
        <v>9</v>
      </c>
      <c r="C13" s="4">
        <v>1.44</v>
      </c>
      <c r="D13" s="2">
        <v>2.58</v>
      </c>
      <c r="E13" s="5">
        <f>((10*(0-1.44))/2.58)+50</f>
        <v>44.418604651162795</v>
      </c>
      <c r="F13" s="5">
        <f>((10*(18-1.44))/2.58)+50</f>
        <v>114.18604651162791</v>
      </c>
    </row>
    <row r="14" spans="2:7" x14ac:dyDescent="0.2">
      <c r="B14" s="4" t="s">
        <v>20</v>
      </c>
      <c r="C14" s="4">
        <v>4.1500000000000004</v>
      </c>
      <c r="D14" s="2">
        <v>3.22</v>
      </c>
      <c r="E14" s="5">
        <f>((10*(0-4.15))/3.22)+50</f>
        <v>37.111801242236027</v>
      </c>
      <c r="F14" s="5">
        <f>((10*(18-4.15))/3.22)+50</f>
        <v>93.012422360248451</v>
      </c>
    </row>
    <row r="15" spans="2:7" x14ac:dyDescent="0.2">
      <c r="B15" s="4" t="s">
        <v>21</v>
      </c>
      <c r="C15" s="4">
        <v>1.18</v>
      </c>
      <c r="D15" s="2">
        <v>2.61</v>
      </c>
      <c r="E15" s="5">
        <f>((10*(0-1.18))/2.61)+50</f>
        <v>45.478927203065133</v>
      </c>
      <c r="F15" s="5">
        <f>((10*(27-1.18))/2.61)+50</f>
        <v>148.92720306513411</v>
      </c>
    </row>
    <row r="16" spans="2:7" x14ac:dyDescent="0.2">
      <c r="B16" s="4" t="s">
        <v>6</v>
      </c>
      <c r="C16" s="4">
        <v>2.88</v>
      </c>
      <c r="D16" s="2">
        <v>3.18</v>
      </c>
      <c r="E16" s="5">
        <f>((10*(0-2.88))/3.18)+50</f>
        <v>40.943396226415096</v>
      </c>
      <c r="F16" s="5">
        <f>((10*(18-2.88))/3.18)+50</f>
        <v>97.547169811320757</v>
      </c>
    </row>
    <row r="17" spans="2:6" x14ac:dyDescent="0.2">
      <c r="B17" s="4" t="s">
        <v>7</v>
      </c>
      <c r="C17" s="4">
        <v>2.7</v>
      </c>
      <c r="D17" s="2">
        <v>2.39</v>
      </c>
      <c r="E17" s="5">
        <f>((10*(0-2.7))/2.39)+50</f>
        <v>38.702928870292887</v>
      </c>
      <c r="F17" s="5">
        <f>((10*(15-2.7))/2.39)+50</f>
        <v>101.46443514644352</v>
      </c>
    </row>
    <row r="18" spans="2:6" x14ac:dyDescent="0.2">
      <c r="B18" s="4" t="s">
        <v>8</v>
      </c>
      <c r="C18" s="4">
        <v>3.03</v>
      </c>
      <c r="D18" s="2">
        <v>2.64</v>
      </c>
      <c r="E18" s="5">
        <f>((10*(0-3.03))/2.64)+50</f>
        <v>38.522727272727273</v>
      </c>
      <c r="F18" s="5">
        <f>((10*(18-3.03))/2.64)+50</f>
        <v>106.70454545454547</v>
      </c>
    </row>
    <row r="19" spans="2:6" x14ac:dyDescent="0.2">
      <c r="B19" s="1" t="s">
        <v>23</v>
      </c>
      <c r="C19" s="1">
        <v>15.37</v>
      </c>
      <c r="D19" s="3">
        <v>13.36</v>
      </c>
      <c r="E19" s="6">
        <f>((10*(0-15.37))/13.36)+50</f>
        <v>38.495508982035929</v>
      </c>
      <c r="F19" s="6">
        <f>((10*(114-15.37))/13.36)+50</f>
        <v>123.82485029940119</v>
      </c>
    </row>
    <row r="21" spans="2:6" ht="16" x14ac:dyDescent="0.2">
      <c r="B21" s="28" t="s">
        <v>62</v>
      </c>
    </row>
    <row r="22" spans="2:6" ht="16" x14ac:dyDescent="0.2">
      <c r="B22" s="28" t="s">
        <v>63</v>
      </c>
    </row>
    <row r="23" spans="2:6" x14ac:dyDescent="0.2">
      <c r="B23" s="29" t="s">
        <v>64</v>
      </c>
    </row>
    <row r="24" spans="2:6" ht="16" x14ac:dyDescent="0.2">
      <c r="B24" s="28" t="s">
        <v>65</v>
      </c>
    </row>
  </sheetData>
  <conditionalFormatting sqref="D3:D9">
    <cfRule type="cellIs" dxfId="1" priority="1" operator="between">
      <formula>60</formula>
      <formula>70</formula>
    </cfRule>
    <cfRule type="cellIs" dxfId="0" priority="2" operator="between">
      <formula>70</formula>
      <formula>141</formula>
    </cfRule>
  </conditionalFormatting>
  <hyperlinks>
    <hyperlink ref="B23" r:id="rId1" tooltip="Original URL:_x000a_http://www.michaelpalincentreforstammering.org/_x000a__x000a_Click to follow link." display="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xr:uid="{8CE695D7-D357-E243-BD73-595061646B2F}"/>
  </hyperlinks>
  <pageMargins left="0.7" right="0.7" top="0.75" bottom="0.75" header="0.3" footer="0.3"/>
</worksheet>
</file>

<file path=docMetadata/LabelInfo.xml><?xml version="1.0" encoding="utf-8"?>
<clbl:labelList xmlns:clbl="http://schemas.microsoft.com/office/2020/mipLabelMetadata">
  <clbl:label id="{0507654c-1543-47e1-81c5-300c2627be14}"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SCAS (Parent version) scoring</vt:lpstr>
      <vt:lpstr>Table that generates 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LOKENATH, Andre (WHITTINGTON HEALTH NHS TRUST)</dc:creator>
  <cp:lastModifiedBy>Susan H Spence</cp:lastModifiedBy>
  <cp:lastPrinted>2024-09-26T09:06:37Z</cp:lastPrinted>
  <dcterms:created xsi:type="dcterms:W3CDTF">2024-07-24T17:28:52Z</dcterms:created>
  <dcterms:modified xsi:type="dcterms:W3CDTF">2025-01-05T04:42:22Z</dcterms:modified>
</cp:coreProperties>
</file>