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2645548/Desktop/SCAS Excel scorer sheets Whittington Centre/"/>
    </mc:Choice>
  </mc:AlternateContent>
  <xr:revisionPtr revIDLastSave="0" documentId="13_ncr:1_{43185F71-8F8D-0147-AFFE-D4D9570BC2F3}" xr6:coauthVersionLast="47" xr6:coauthVersionMax="47" xr10:uidLastSave="{00000000-0000-0000-0000-000000000000}"/>
  <bookViews>
    <workbookView xWindow="0" yWindow="500" windowWidth="19440" windowHeight="15000" activeTab="2" xr2:uid="{FF40B472-3955-48D0-973E-DCBF7B7D0CCC}"/>
  </bookViews>
  <sheets>
    <sheet name="Background" sheetId="2" r:id="rId1"/>
    <sheet name="SCAS (Child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18" i="3"/>
  <c r="F17" i="3"/>
  <c r="F16" i="3"/>
  <c r="F15" i="3"/>
  <c r="F14" i="3"/>
  <c r="F13" i="3"/>
  <c r="E19" i="3"/>
  <c r="E18" i="3"/>
  <c r="E17" i="3"/>
  <c r="E16" i="3"/>
  <c r="E15" i="3"/>
  <c r="E14" i="3"/>
  <c r="E13" i="3"/>
  <c r="D9" i="3"/>
  <c r="D8" i="3"/>
  <c r="D7" i="3"/>
  <c r="D6" i="3"/>
  <c r="D5" i="3"/>
  <c r="D4" i="3"/>
  <c r="D3" i="3"/>
  <c r="G11" i="1"/>
  <c r="G10" i="1"/>
  <c r="G8" i="1"/>
  <c r="G9" i="1"/>
  <c r="G7" i="1"/>
  <c r="G6" i="1"/>
  <c r="C7" i="3" l="1"/>
  <c r="E6" i="3"/>
  <c r="E5" i="3"/>
  <c r="E4" i="3"/>
  <c r="E3" i="3"/>
  <c r="C5" i="3" l="1"/>
  <c r="E7" i="3"/>
  <c r="H10" i="1"/>
  <c r="C6" i="3"/>
  <c r="C8" i="3"/>
  <c r="E8" i="3"/>
  <c r="C4" i="3"/>
  <c r="C3" i="3"/>
  <c r="G12" i="1"/>
  <c r="H6" i="1"/>
  <c r="C9" i="3" l="1"/>
  <c r="H12" i="1"/>
  <c r="H7" i="1"/>
  <c r="H8" i="1"/>
  <c r="H9" i="1"/>
  <c r="H11" i="1"/>
  <c r="E9" i="3" l="1"/>
</calcChain>
</file>

<file path=xl/sharedStrings.xml><?xml version="1.0" encoding="utf-8"?>
<sst xmlns="http://schemas.openxmlformats.org/spreadsheetml/2006/main" count="96" uniqueCount="74">
  <si>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</si>
  <si>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</si>
  <si>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</si>
  <si>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</si>
  <si>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</si>
  <si>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</si>
  <si>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</si>
  <si>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</si>
  <si>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</si>
  <si>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</si>
  <si>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</si>
  <si>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</si>
  <si>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</si>
  <si>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</si>
  <si>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</si>
  <si>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</si>
  <si>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</si>
  <si>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</si>
  <si>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</si>
  <si>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</si>
  <si>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</si>
  <si>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</si>
  <si>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</si>
  <si>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</si>
  <si>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</si>
  <si>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</si>
  <si>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</si>
  <si>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</si>
  <si>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</si>
  <si>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</si>
  <si>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</si>
  <si>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</si>
  <si>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</si>
  <si>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</si>
  <si>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</si>
  <si>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</si>
  <si>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</si>
  <si>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</si>
  <si>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</si>
  <si>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</si>
  <si>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</si>
  <si>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</si>
  <si>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</si>
  <si>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</si>
  <si>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</si>
  <si>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</si>
  <si>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</si>
  <si>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</si>
  <si>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</si>
  <si>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</si>
  <si>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</si>
  <si>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</si>
  <si>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</si>
  <si>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</si>
  <si>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</si>
  <si>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</si>
  <si>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</si>
  <si>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</si>
  <si>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</si>
  <si>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</si>
  <si>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</si>
  <si>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Spence Children's Anxiety Scale (SCAS) - Child version: Scoring Program Version 1</t>
  </si>
  <si>
    <t>Popular amongst kids my own age</t>
  </si>
  <si>
    <t>Good at sports</t>
  </si>
  <si>
    <t>Good person</t>
  </si>
  <si>
    <t>Feels happy</t>
  </si>
  <si>
    <t>Proud of school work</t>
  </si>
  <si>
    <t>Open-ended question</t>
  </si>
  <si>
    <t>n/a</t>
  </si>
  <si>
    <t>Like myself</t>
  </si>
  <si>
    <t>Developer : Andre Lokenath, MSci</t>
  </si>
  <si>
    <t>Research Administrator</t>
  </si>
  <si>
    <t>The Michael Palin Centre | NHS Whittington Health | 13-15 Pine Street, London, EC1R 0JG | Tel: 020 3316 8110 | www.michaelpalincentreforstammering.org </t>
  </si>
  <si>
    <t>Email: LOKENATH, Andre (WHITTINGTON HEALTH NHS TRUST) &lt;andre.lokenath@nhs.net&gt;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</si>
</sst>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9"/>
      <color theme="1"/>
      <name val="Aptos Narrow"/>
      <family val="2"/>
      <scheme val="minor"/>
    </font>
    <font>
      <u/>
      <sz val="11"/>
      <color theme="1"/>
      <name val="Aptos Narrow"/>
      <family val="2"/>
      <scheme val="minor"/>
    </font>
    <font>
      <sz val="12"/>
      <color theme="1"/>
      <name val="Aptos"/>
    </font>
    <font>
      <u/>
      <sz val="11"/>
      <color theme="10"/>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1">
    <xf numFmtId="0" fontId="0" fillId="0" borderId="0" xfId="0"/>
    <xf numFmtId="0" fontId="3" fillId="0" borderId="1" xfId="0" applyFont="1" applyBorder="1"/>
    <xf numFmtId="0" fontId="3" fillId="0" borderId="5" xfId="0" applyFont="1" applyBorder="1"/>
    <xf numFmtId="0" fontId="3" fillId="0" borderId="4" xfId="0" applyFont="1" applyBorder="1"/>
    <xf numFmtId="0" fontId="3" fillId="0" borderId="7" xfId="0" applyFont="1" applyBorder="1"/>
    <xf numFmtId="1" fontId="3" fillId="0" borderId="5" xfId="0" applyNumberFormat="1" applyFont="1" applyBorder="1"/>
    <xf numFmtId="1" fontId="3" fillId="0" borderId="4" xfId="0" applyNumberFormat="1" applyFont="1" applyBorder="1"/>
    <xf numFmtId="1" fontId="3" fillId="0" borderId="7" xfId="0" applyNumberFormat="1" applyFont="1" applyBorder="1" applyAlignment="1">
      <alignment horizontal="right"/>
    </xf>
    <xf numFmtId="1" fontId="3" fillId="0" borderId="1" xfId="0" applyNumberFormat="1" applyFont="1" applyBorder="1" applyAlignment="1">
      <alignment horizontal="right"/>
    </xf>
    <xf numFmtId="0" fontId="5" fillId="0" borderId="0" xfId="0" applyFont="1"/>
    <xf numFmtId="0" fontId="6" fillId="0" borderId="0" xfId="0" applyFont="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49" fontId="3" fillId="0" borderId="1" xfId="0" applyNumberFormat="1" applyFont="1" applyBorder="1" applyAlignment="1">
      <alignment horizontal="center"/>
    </xf>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7" fillId="0" borderId="0" xfId="0" applyFont="1" applyAlignment="1">
      <alignment vertical="center"/>
    </xf>
    <xf numFmtId="0" fontId="8" fillId="0" borderId="0" xfId="1" applyAlignment="1">
      <alignment vertical="center"/>
    </xf>
  </cellXfs>
  <cellStyles count="2">
    <cellStyle name="Hyperlink" xfId="1" builtinId="8"/>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Child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(Child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(Child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37.565217391304351</c:v>
                </c:pt>
                <c:pt idx="1">
                  <c:v>30.539772727272727</c:v>
                </c:pt>
                <c:pt idx="2">
                  <c:v>40.862944162436548</c:v>
                </c:pt>
                <c:pt idx="3">
                  <c:v>37.703703703703709</c:v>
                </c:pt>
                <c:pt idx="4">
                  <c:v>36.274509803921568</c:v>
                </c:pt>
                <c:pt idx="5">
                  <c:v>31.107784431137727</c:v>
                </c:pt>
                <c:pt idx="6">
                  <c:v>31.801566579634464</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9525</xdr:colOff>
      <xdr:row>50</xdr:row>
      <xdr:rowOff>19050</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14325" y="190501"/>
          <a:ext cx="4752975" cy="93535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(Child version)  -  Scoring Program (Version 1)</a:t>
          </a:r>
        </a:p>
        <a:p>
          <a:r>
            <a:rPr lang="en-GB" sz="900" b="1" u="sng" baseline="0"/>
            <a:t>Girls (12-15 years)</a:t>
          </a:r>
        </a:p>
        <a:p>
          <a:endParaRPr lang="en-GB" sz="900" baseline="0"/>
        </a:p>
        <a:p>
          <a:r>
            <a:rPr lang="en-GB" sz="900" b="1" baseline="0"/>
            <a:t>What is the SCAS (Child version) - Scoring Program?:</a:t>
          </a:r>
        </a:p>
        <a:p>
          <a:r>
            <a:rPr lang="en-GB" sz="900" b="0" baseline="0"/>
            <a:t>This is an automated program that allows you to input the answers from the SCAS (Child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Spence, S. (1997).  </a:t>
          </a:r>
          <a:r>
            <a:rPr lang="en-GB" sz="900" b="0" i="1" baseline="0"/>
            <a:t>Structure of anxiety symptoms among children: A confirmatory factor-analytic study</a:t>
          </a:r>
          <a:r>
            <a:rPr lang="en-GB" sz="900" b="0" baseline="0"/>
            <a:t>. Journal of Abnormal Psychology, 106(2), 280–297.  </a:t>
          </a:r>
        </a:p>
        <a:p>
          <a:r>
            <a:rPr lang="en-GB" sz="900" b="0" baseline="0"/>
            <a:t>Spence, S. (1998).  </a:t>
          </a:r>
          <a:r>
            <a:rPr lang="en-GB" sz="900" b="0" i="1" baseline="0"/>
            <a:t>A measure of anxiety symptoms among children</a:t>
          </a:r>
          <a:r>
            <a:rPr lang="en-GB" sz="900" b="0" baseline="0"/>
            <a:t>. Behaviour Research and Therapy, 36(5), 545–566.  </a:t>
          </a:r>
        </a:p>
        <a:p>
          <a:endParaRPr lang="en-GB" sz="900" b="0" baseline="0"/>
        </a:p>
        <a:p>
          <a:r>
            <a:rPr lang="en-GB" sz="900" b="1"/>
            <a:t>Instructions:</a:t>
          </a:r>
        </a:p>
        <a:p>
          <a:r>
            <a:rPr lang="en-GB" sz="900" b="0"/>
            <a:t>Score the item as follows, after completion of the SCAS (Child</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(Child version) questionnaire contains 45 questions in total. 38 questions are scored answers. These 38 scored questions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7 questions are fillers/non-scored items (Q11, 17, 26, 31, 38, 43, 45). Question 45 is an open-ended question and is for clinical interest only. These 7 questions are denoted as not applicable (n/a) in this program as they are not included in the scoring of the questionnaire.</a:t>
          </a: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(Child version) questionnaire.</a:t>
          </a:r>
        </a:p>
        <a:p>
          <a:r>
            <a:rPr lang="en-GB" sz="900" b="0" baseline="0"/>
            <a:t>Mean scores and standard deviations for each scale and the total score can be found at https://www.scaswebsite.com/portfolio/scas-child-normative-data/</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(Child version) questionnaire are based on a large sample (N = 4916) of children aged 8-15 years.  </a:t>
          </a:r>
        </a:p>
        <a:p>
          <a:endParaRPr lang="en-GB" sz="900" b="0" baseline="0"/>
        </a:p>
        <a:p>
          <a:r>
            <a:rPr lang="en-GB" sz="1000" b="1" baseline="0"/>
            <a:t>© 1994,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50</xdr:row>
      <xdr:rowOff>15240</xdr:rowOff>
    </xdr:from>
    <xdr:to>
      <xdr:col>4</xdr:col>
      <xdr:colOff>7620</xdr:colOff>
      <xdr:row>56</xdr:row>
      <xdr:rowOff>15240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9182100"/>
          <a:ext cx="2842260" cy="1097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Q11, 17, 26, 31, 38, 43, 45</a:t>
          </a:r>
          <a:r>
            <a:rPr lang="en-GB" sz="900" b="1" baseline="0"/>
            <a:t> are non-scored items</a:t>
          </a:r>
          <a:r>
            <a:rPr lang="en-GB" sz="900" b="1"/>
            <a:t>. Question 45 is an open-ended question and is for clinical interest only. These 7 questions are denoted as not applicable (n/a) in this program as they are not included in the scoring of the questionnaire. Please check the SCAS (Child version) questionnaire for answers to these questions.</a:t>
          </a:r>
        </a:p>
        <a:p>
          <a:endParaRPr lang="en-GB" sz="900" b="1"/>
        </a:p>
        <a:p>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topLeftCell="A12" zoomScaleNormal="100" workbookViewId="0">
      <selection activeCell="L44" sqref="L44"/>
    </sheetView>
  </sheetViews>
  <sheetFormatPr baseColWidth="10" defaultColWidth="8.83203125" defaultRowHeight="15" x14ac:dyDescent="0.2"/>
  <cols>
    <col min="1" max="1" width="4.6640625" style="11" customWidth="1"/>
    <col min="2" max="8" width="8.83203125" style="11"/>
    <col min="9" max="9" width="9.1640625" style="11" customWidth="1"/>
    <col min="10" max="10" width="4.6640625" style="11" customWidth="1"/>
    <col min="11" max="16384" width="8.83203125" style="1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57"/>
  <sheetViews>
    <sheetView showGridLines="0" zoomScaleNormal="100" workbookViewId="0">
      <pane ySplit="2" topLeftCell="A3" activePane="bottomLeft" state="frozen"/>
      <selection pane="bottomLeft" activeCell="C11" sqref="C11"/>
    </sheetView>
  </sheetViews>
  <sheetFormatPr baseColWidth="10" defaultColWidth="8.83203125" defaultRowHeight="15" x14ac:dyDescent="0.2"/>
  <cols>
    <col min="1" max="1" width="4.6640625" style="11" customWidth="1"/>
    <col min="2" max="2" width="2.6640625" style="11" bestFit="1" customWidth="1"/>
    <col min="3" max="3" width="5" style="11" bestFit="1" customWidth="1"/>
    <col min="4" max="4" width="33.5" style="11" bestFit="1" customWidth="1"/>
    <col min="5" max="5" width="4.6640625" style="11" customWidth="1"/>
    <col min="6" max="6" width="15.1640625" style="11" bestFit="1" customWidth="1"/>
    <col min="7" max="7" width="9" style="11" bestFit="1" customWidth="1"/>
    <col min="8" max="8" width="6.6640625" style="11" bestFit="1" customWidth="1"/>
    <col min="9" max="9" width="3.5" style="11" bestFit="1" customWidth="1"/>
    <col min="10" max="10" width="11.33203125" style="11" customWidth="1"/>
    <col min="11" max="11" width="8.83203125" style="11"/>
    <col min="12" max="12" width="15.1640625" style="11" bestFit="1" customWidth="1"/>
    <col min="13" max="13" width="5.33203125" style="11" bestFit="1" customWidth="1"/>
    <col min="14" max="14" width="6.6640625" style="11" bestFit="1" customWidth="1"/>
    <col min="15" max="15" width="8.6640625" style="11" bestFit="1" customWidth="1"/>
    <col min="16" max="16384" width="8.83203125" style="11"/>
  </cols>
  <sheetData>
    <row r="1" spans="1:16" ht="16" x14ac:dyDescent="0.2">
      <c r="A1" s="23" t="s">
        <v>61</v>
      </c>
      <c r="B1" s="24"/>
      <c r="C1" s="24"/>
      <c r="D1" s="24"/>
      <c r="E1" s="24"/>
      <c r="F1" s="24"/>
      <c r="G1" s="24"/>
      <c r="H1" s="24"/>
      <c r="I1" s="25"/>
      <c r="J1" s="13"/>
      <c r="K1"/>
      <c r="L1"/>
      <c r="M1"/>
      <c r="N1"/>
      <c r="O1"/>
      <c r="P1"/>
    </row>
    <row r="2" spans="1:16" ht="16" thickBot="1" x14ac:dyDescent="0.25">
      <c r="A2" s="26" t="s">
        <v>17</v>
      </c>
      <c r="B2" s="27"/>
      <c r="C2" s="27"/>
      <c r="D2" s="27"/>
      <c r="E2" s="27"/>
      <c r="F2" s="27"/>
      <c r="G2" s="27"/>
      <c r="H2" s="27"/>
      <c r="I2" s="28"/>
      <c r="J2" s="14"/>
      <c r="K2"/>
      <c r="L2"/>
      <c r="M2"/>
      <c r="N2"/>
      <c r="O2"/>
      <c r="P2"/>
    </row>
    <row r="3" spans="1:16" x14ac:dyDescent="0.2">
      <c r="A3"/>
      <c r="B3"/>
      <c r="C3"/>
      <c r="D3"/>
      <c r="E3"/>
      <c r="F3"/>
      <c r="G3"/>
      <c r="H3"/>
      <c r="I3"/>
      <c r="J3"/>
      <c r="K3"/>
      <c r="L3"/>
      <c r="M3"/>
      <c r="N3"/>
      <c r="O3"/>
      <c r="P3"/>
    </row>
    <row r="4" spans="1:16" x14ac:dyDescent="0.2">
      <c r="A4"/>
      <c r="B4" s="15" t="s">
        <v>0</v>
      </c>
      <c r="C4" s="1" t="s">
        <v>1</v>
      </c>
      <c r="D4" s="1" t="s">
        <v>2</v>
      </c>
      <c r="E4"/>
      <c r="F4" s="16" t="s">
        <v>16</v>
      </c>
      <c r="G4"/>
      <c r="H4"/>
      <c r="I4" s="17"/>
      <c r="J4" s="17"/>
      <c r="K4"/>
      <c r="L4"/>
      <c r="M4"/>
      <c r="N4"/>
      <c r="O4"/>
      <c r="P4"/>
    </row>
    <row r="5" spans="1:16" x14ac:dyDescent="0.2">
      <c r="A5"/>
      <c r="B5" s="15">
        <v>1</v>
      </c>
      <c r="C5" s="12"/>
      <c r="D5" s="2" t="s">
        <v>53</v>
      </c>
      <c r="E5"/>
      <c r="F5" s="1" t="s">
        <v>3</v>
      </c>
      <c r="G5" s="1" t="s">
        <v>4</v>
      </c>
      <c r="H5" s="1" t="s">
        <v>5</v>
      </c>
      <c r="I5" s="18"/>
      <c r="J5" s="17"/>
      <c r="K5"/>
      <c r="L5"/>
      <c r="M5"/>
      <c r="N5"/>
      <c r="O5"/>
      <c r="P5"/>
    </row>
    <row r="6" spans="1:16" x14ac:dyDescent="0.2">
      <c r="A6"/>
      <c r="B6" s="15">
        <v>2</v>
      </c>
      <c r="C6" s="12"/>
      <c r="D6" s="2" t="s">
        <v>48</v>
      </c>
      <c r="E6"/>
      <c r="F6" s="4" t="s">
        <v>9</v>
      </c>
      <c r="G6" s="4">
        <f>SUM(C18,C23,C31,C44,C45,C46)</f>
        <v>0</v>
      </c>
      <c r="H6" s="19">
        <f>((10*(G6-1.39))/2.06)+50</f>
        <v>43.252427184466022</v>
      </c>
      <c r="I6" s="18"/>
      <c r="J6" s="17"/>
      <c r="K6"/>
      <c r="L6"/>
      <c r="M6"/>
      <c r="N6"/>
      <c r="O6"/>
      <c r="P6"/>
    </row>
    <row r="7" spans="1:16" x14ac:dyDescent="0.2">
      <c r="A7"/>
      <c r="B7" s="15">
        <v>3</v>
      </c>
      <c r="C7" s="12"/>
      <c r="D7" s="2" t="s">
        <v>54</v>
      </c>
      <c r="E7"/>
      <c r="F7" s="4" t="s">
        <v>19</v>
      </c>
      <c r="G7" s="4">
        <f>SUM(C10,C11,C13,C14,C33,C39)</f>
        <v>0</v>
      </c>
      <c r="H7" s="19">
        <f>((10*(G7-5.66))/4.74)+50</f>
        <v>38.059071729957807</v>
      </c>
      <c r="I7" s="18"/>
      <c r="J7" s="17"/>
      <c r="K7"/>
      <c r="L7"/>
      <c r="M7"/>
      <c r="N7"/>
      <c r="O7"/>
      <c r="P7"/>
    </row>
    <row r="8" spans="1:16" x14ac:dyDescent="0.2">
      <c r="A8"/>
      <c r="B8" s="15">
        <v>4</v>
      </c>
      <c r="C8" s="12"/>
      <c r="D8" s="2" t="s">
        <v>55</v>
      </c>
      <c r="E8"/>
      <c r="F8" s="4" t="s">
        <v>20</v>
      </c>
      <c r="G8" s="4">
        <f>SUM(C17,C25,C32,C34,C36,C38,C40,C41,C43)</f>
        <v>0</v>
      </c>
      <c r="H8" s="19">
        <f>((10*(G8-3.24))/3.14)+50</f>
        <v>39.681528662420376</v>
      </c>
      <c r="I8" s="18"/>
      <c r="J8" s="17"/>
      <c r="K8"/>
      <c r="L8"/>
      <c r="M8"/>
      <c r="N8"/>
      <c r="O8"/>
      <c r="P8"/>
    </row>
    <row r="9" spans="1:16" x14ac:dyDescent="0.2">
      <c r="A9"/>
      <c r="B9" s="15">
        <v>5</v>
      </c>
      <c r="C9" s="12"/>
      <c r="D9" s="2" t="s">
        <v>43</v>
      </c>
      <c r="E9"/>
      <c r="F9" s="4" t="s">
        <v>21</v>
      </c>
      <c r="G9" s="4">
        <f>SUM(C9,C12,C16,C19,C20,C48)</f>
        <v>0</v>
      </c>
      <c r="H9" s="19">
        <f>((10*(G9-6.61))/4.64)+50</f>
        <v>35.754310344827587</v>
      </c>
      <c r="I9" s="18"/>
      <c r="J9" s="17"/>
      <c r="K9"/>
      <c r="L9"/>
      <c r="M9"/>
      <c r="N9"/>
      <c r="O9"/>
      <c r="P9"/>
    </row>
    <row r="10" spans="1:16" x14ac:dyDescent="0.2">
      <c r="A10"/>
      <c r="B10" s="15">
        <v>6</v>
      </c>
      <c r="C10" s="12"/>
      <c r="D10" s="2" t="s">
        <v>28</v>
      </c>
      <c r="E10"/>
      <c r="F10" s="4" t="s">
        <v>7</v>
      </c>
      <c r="G10" s="4">
        <f>SUM(C6,C22,C27,C29,C37)</f>
        <v>0</v>
      </c>
      <c r="H10" s="19">
        <f>((10*(G9-6.61))/4.64)+50</f>
        <v>35.754310344827587</v>
      </c>
      <c r="I10" s="18"/>
      <c r="J10" s="17"/>
      <c r="K10"/>
      <c r="L10"/>
      <c r="M10"/>
      <c r="N10"/>
      <c r="O10"/>
      <c r="P10"/>
    </row>
    <row r="11" spans="1:16" x14ac:dyDescent="0.2">
      <c r="A11"/>
      <c r="B11" s="15">
        <v>7</v>
      </c>
      <c r="C11" s="12"/>
      <c r="D11" s="2" t="s">
        <v>29</v>
      </c>
      <c r="E11"/>
      <c r="F11" s="4" t="s">
        <v>8</v>
      </c>
      <c r="G11" s="4">
        <f>SUM(C5,C7,C8,C24,C26,C28)</f>
        <v>0</v>
      </c>
      <c r="H11" s="19">
        <f>((10*(G11-2.88))/3.07)+50</f>
        <v>40.618892508143325</v>
      </c>
      <c r="I11"/>
      <c r="J11"/>
      <c r="K11"/>
      <c r="L11"/>
      <c r="M11"/>
      <c r="N11"/>
      <c r="O11"/>
      <c r="P11"/>
    </row>
    <row r="12" spans="1:16" x14ac:dyDescent="0.2">
      <c r="A12"/>
      <c r="B12" s="15">
        <v>8</v>
      </c>
      <c r="C12" s="12"/>
      <c r="D12" s="2" t="s">
        <v>44</v>
      </c>
      <c r="E12"/>
      <c r="F12" s="1" t="s">
        <v>22</v>
      </c>
      <c r="G12" s="1">
        <f>SUM(C5:C49)</f>
        <v>0</v>
      </c>
      <c r="H12" s="20">
        <f>((10*(G12-19.76))/13.7)+50</f>
        <v>35.576642335766422</v>
      </c>
      <c r="I12"/>
      <c r="J12"/>
      <c r="K12"/>
      <c r="L12"/>
      <c r="M12"/>
      <c r="N12"/>
      <c r="O12"/>
      <c r="P12"/>
    </row>
    <row r="13" spans="1:16" x14ac:dyDescent="0.2">
      <c r="A13"/>
      <c r="B13" s="15">
        <v>9</v>
      </c>
      <c r="C13" s="12"/>
      <c r="D13" s="2" t="s">
        <v>30</v>
      </c>
      <c r="E13"/>
      <c r="F13"/>
      <c r="G13"/>
      <c r="H13"/>
      <c r="I13"/>
      <c r="J13"/>
      <c r="K13"/>
      <c r="L13"/>
      <c r="M13"/>
      <c r="N13"/>
      <c r="O13"/>
      <c r="P13"/>
    </row>
    <row r="14" spans="1:16" x14ac:dyDescent="0.2">
      <c r="A14"/>
      <c r="B14" s="15">
        <v>10</v>
      </c>
      <c r="C14" s="12"/>
      <c r="D14" s="2" t="s">
        <v>31</v>
      </c>
      <c r="E14"/>
      <c r="F14"/>
      <c r="G14"/>
      <c r="H14"/>
      <c r="I14"/>
      <c r="J14"/>
      <c r="K14"/>
      <c r="L14"/>
      <c r="M14"/>
      <c r="N14"/>
      <c r="O14"/>
      <c r="P14"/>
    </row>
    <row r="15" spans="1:16" x14ac:dyDescent="0.2">
      <c r="A15"/>
      <c r="B15" s="15">
        <v>11</v>
      </c>
      <c r="C15" s="22" t="s">
        <v>68</v>
      </c>
      <c r="D15" s="2" t="s">
        <v>62</v>
      </c>
      <c r="E15"/>
      <c r="F15"/>
      <c r="G15"/>
      <c r="H15"/>
      <c r="I15"/>
      <c r="J15"/>
      <c r="K15"/>
      <c r="L15"/>
      <c r="M15"/>
      <c r="N15"/>
      <c r="O15"/>
      <c r="P15"/>
    </row>
    <row r="16" spans="1:16" x14ac:dyDescent="0.2">
      <c r="A16"/>
      <c r="B16" s="15">
        <v>12</v>
      </c>
      <c r="C16" s="12"/>
      <c r="D16" s="2" t="s">
        <v>45</v>
      </c>
      <c r="E16"/>
      <c r="F16"/>
      <c r="G16"/>
      <c r="H16"/>
      <c r="I16"/>
      <c r="J16"/>
      <c r="K16"/>
      <c r="L16"/>
      <c r="M16"/>
      <c r="N16"/>
      <c r="O16"/>
      <c r="P16"/>
    </row>
    <row r="17" spans="1:16" x14ac:dyDescent="0.2">
      <c r="A17"/>
      <c r="B17" s="15">
        <v>13</v>
      </c>
      <c r="C17" s="12"/>
      <c r="D17" s="2" t="s">
        <v>34</v>
      </c>
      <c r="E17"/>
      <c r="F17"/>
      <c r="G17"/>
      <c r="H17"/>
      <c r="I17"/>
      <c r="J17"/>
      <c r="K17"/>
      <c r="L17"/>
      <c r="M17"/>
      <c r="N17"/>
      <c r="O17"/>
      <c r="P17"/>
    </row>
    <row r="18" spans="1:16" x14ac:dyDescent="0.2">
      <c r="A18"/>
      <c r="B18" s="15">
        <v>14</v>
      </c>
      <c r="C18" s="12"/>
      <c r="D18" s="2" t="s">
        <v>18</v>
      </c>
      <c r="E18"/>
      <c r="F18"/>
      <c r="G18"/>
      <c r="H18"/>
      <c r="I18"/>
      <c r="J18"/>
      <c r="K18"/>
      <c r="L18"/>
      <c r="M18"/>
      <c r="N18"/>
      <c r="O18"/>
      <c r="P18"/>
    </row>
    <row r="19" spans="1:16" x14ac:dyDescent="0.2">
      <c r="A19"/>
      <c r="B19" s="15">
        <v>15</v>
      </c>
      <c r="C19" s="12"/>
      <c r="D19" s="2" t="s">
        <v>56</v>
      </c>
      <c r="E19"/>
      <c r="F19"/>
      <c r="G19"/>
      <c r="H19"/>
      <c r="I19"/>
      <c r="J19"/>
      <c r="K19"/>
      <c r="L19"/>
      <c r="M19"/>
      <c r="N19"/>
      <c r="O19"/>
      <c r="P19"/>
    </row>
    <row r="20" spans="1:16" x14ac:dyDescent="0.2">
      <c r="A20"/>
      <c r="B20" s="15">
        <v>16</v>
      </c>
      <c r="C20" s="12"/>
      <c r="D20" s="2" t="s">
        <v>46</v>
      </c>
      <c r="E20"/>
      <c r="F20"/>
      <c r="G20"/>
      <c r="H20"/>
      <c r="I20"/>
      <c r="J20"/>
      <c r="K20"/>
      <c r="L20"/>
      <c r="M20"/>
      <c r="N20"/>
      <c r="O20"/>
      <c r="P20"/>
    </row>
    <row r="21" spans="1:16" x14ac:dyDescent="0.2">
      <c r="A21"/>
      <c r="B21" s="15">
        <v>17</v>
      </c>
      <c r="C21" s="22" t="s">
        <v>68</v>
      </c>
      <c r="D21" s="2" t="s">
        <v>63</v>
      </c>
      <c r="E21"/>
      <c r="F21"/>
      <c r="G21"/>
      <c r="H21"/>
      <c r="I21"/>
      <c r="J21"/>
      <c r="K21"/>
      <c r="L21"/>
      <c r="M21"/>
      <c r="N21"/>
      <c r="O21"/>
      <c r="P21"/>
    </row>
    <row r="22" spans="1:16" x14ac:dyDescent="0.2">
      <c r="A22"/>
      <c r="B22" s="15">
        <v>18</v>
      </c>
      <c r="C22" s="12"/>
      <c r="D22" s="2" t="s">
        <v>49</v>
      </c>
      <c r="E22"/>
      <c r="F22"/>
      <c r="G22"/>
      <c r="H22"/>
      <c r="I22"/>
      <c r="J22"/>
      <c r="K22"/>
      <c r="L22"/>
      <c r="M22"/>
      <c r="N22"/>
      <c r="O22"/>
      <c r="P22"/>
    </row>
    <row r="23" spans="1:16" x14ac:dyDescent="0.2">
      <c r="A23"/>
      <c r="B23" s="15">
        <v>19</v>
      </c>
      <c r="C23" s="12"/>
      <c r="D23" s="2" t="s">
        <v>23</v>
      </c>
      <c r="E23"/>
      <c r="F23"/>
      <c r="G23"/>
      <c r="H23"/>
      <c r="I23"/>
      <c r="J23"/>
      <c r="K23"/>
      <c r="L23"/>
      <c r="M23"/>
      <c r="N23"/>
      <c r="O23"/>
      <c r="P23"/>
    </row>
    <row r="24" spans="1:16" x14ac:dyDescent="0.2">
      <c r="A24"/>
      <c r="B24" s="15">
        <v>20</v>
      </c>
      <c r="C24" s="12"/>
      <c r="D24" s="2" t="s">
        <v>57</v>
      </c>
      <c r="E24"/>
      <c r="F24"/>
      <c r="G24"/>
      <c r="H24"/>
      <c r="I24"/>
      <c r="J24"/>
      <c r="K24"/>
      <c r="L24"/>
      <c r="M24"/>
      <c r="N24"/>
      <c r="O24"/>
      <c r="P24"/>
    </row>
    <row r="25" spans="1:16" x14ac:dyDescent="0.2">
      <c r="A25"/>
      <c r="B25" s="15">
        <v>21</v>
      </c>
      <c r="C25" s="12"/>
      <c r="D25" s="2" t="s">
        <v>35</v>
      </c>
      <c r="E25"/>
      <c r="F25"/>
      <c r="G25"/>
      <c r="H25"/>
      <c r="I25"/>
      <c r="J25"/>
      <c r="K25"/>
      <c r="L25"/>
      <c r="M25"/>
      <c r="N25"/>
      <c r="O25"/>
      <c r="P25"/>
    </row>
    <row r="26" spans="1:16" x14ac:dyDescent="0.2">
      <c r="A26"/>
      <c r="B26" s="15">
        <v>22</v>
      </c>
      <c r="C26" s="12"/>
      <c r="D26" s="2" t="s">
        <v>58</v>
      </c>
      <c r="E26"/>
      <c r="F26"/>
      <c r="G26"/>
      <c r="H26"/>
      <c r="I26"/>
      <c r="J26"/>
      <c r="K26"/>
      <c r="L26"/>
      <c r="M26"/>
      <c r="N26"/>
      <c r="O26"/>
      <c r="P26"/>
    </row>
    <row r="27" spans="1:16" x14ac:dyDescent="0.2">
      <c r="A27"/>
      <c r="B27" s="15">
        <v>23</v>
      </c>
      <c r="C27" s="12"/>
      <c r="D27" s="2" t="s">
        <v>50</v>
      </c>
      <c r="E27"/>
      <c r="F27"/>
      <c r="G27"/>
      <c r="H27"/>
      <c r="I27"/>
      <c r="J27"/>
      <c r="K27"/>
      <c r="L27"/>
      <c r="M27"/>
      <c r="N27"/>
      <c r="O27"/>
      <c r="P27"/>
    </row>
    <row r="28" spans="1:16" x14ac:dyDescent="0.2">
      <c r="A28"/>
      <c r="B28" s="15">
        <v>24</v>
      </c>
      <c r="C28" s="12"/>
      <c r="D28" s="2" t="s">
        <v>59</v>
      </c>
      <c r="E28"/>
      <c r="F28"/>
      <c r="G28"/>
      <c r="H28"/>
      <c r="I28"/>
      <c r="J28"/>
      <c r="K28"/>
      <c r="L28"/>
      <c r="M28"/>
      <c r="N28"/>
      <c r="O28"/>
      <c r="P28"/>
    </row>
    <row r="29" spans="1:16" x14ac:dyDescent="0.2">
      <c r="A29"/>
      <c r="B29" s="15">
        <v>25</v>
      </c>
      <c r="C29" s="12"/>
      <c r="D29" s="2" t="s">
        <v>51</v>
      </c>
      <c r="E29"/>
      <c r="F29"/>
      <c r="G29"/>
      <c r="H29"/>
      <c r="I29"/>
      <c r="J29"/>
      <c r="K29"/>
      <c r="L29"/>
      <c r="M29"/>
      <c r="N29"/>
      <c r="O29"/>
      <c r="P29"/>
    </row>
    <row r="30" spans="1:16" x14ac:dyDescent="0.2">
      <c r="A30"/>
      <c r="B30" s="15">
        <v>26</v>
      </c>
      <c r="C30" s="22" t="s">
        <v>68</v>
      </c>
      <c r="D30" s="2" t="s">
        <v>64</v>
      </c>
      <c r="E30"/>
      <c r="F30"/>
      <c r="G30"/>
      <c r="H30"/>
      <c r="I30"/>
      <c r="J30"/>
      <c r="K30"/>
      <c r="L30"/>
      <c r="M30"/>
      <c r="N30"/>
      <c r="O30"/>
      <c r="P30"/>
    </row>
    <row r="31" spans="1:16" x14ac:dyDescent="0.2">
      <c r="A31"/>
      <c r="B31" s="15">
        <v>27</v>
      </c>
      <c r="C31" s="12"/>
      <c r="D31" s="2" t="s">
        <v>24</v>
      </c>
      <c r="E31"/>
      <c r="F31"/>
      <c r="G31"/>
      <c r="H31"/>
      <c r="I31"/>
      <c r="J31"/>
      <c r="K31"/>
      <c r="L31"/>
      <c r="M31"/>
      <c r="N31"/>
      <c r="O31"/>
      <c r="P31"/>
    </row>
    <row r="32" spans="1:16" x14ac:dyDescent="0.2">
      <c r="A32"/>
      <c r="B32" s="15">
        <v>28</v>
      </c>
      <c r="C32" s="12"/>
      <c r="D32" s="2" t="s">
        <v>36</v>
      </c>
      <c r="E32"/>
      <c r="F32"/>
      <c r="G32"/>
      <c r="H32"/>
      <c r="I32"/>
      <c r="J32"/>
      <c r="K32"/>
      <c r="L32"/>
      <c r="M32"/>
      <c r="N32"/>
      <c r="O32"/>
      <c r="P32"/>
    </row>
    <row r="33" spans="1:16" x14ac:dyDescent="0.2">
      <c r="A33"/>
      <c r="B33" s="15">
        <v>29</v>
      </c>
      <c r="C33" s="12"/>
      <c r="D33" s="2" t="s">
        <v>32</v>
      </c>
      <c r="E33"/>
      <c r="F33"/>
      <c r="G33"/>
      <c r="H33"/>
      <c r="I33"/>
      <c r="J33"/>
      <c r="K33"/>
      <c r="L33"/>
      <c r="M33"/>
      <c r="N33"/>
      <c r="O33"/>
      <c r="P33"/>
    </row>
    <row r="34" spans="1:16" x14ac:dyDescent="0.2">
      <c r="A34"/>
      <c r="B34" s="15">
        <v>30</v>
      </c>
      <c r="C34" s="12"/>
      <c r="D34" s="2" t="s">
        <v>37</v>
      </c>
      <c r="E34"/>
      <c r="F34"/>
      <c r="G34"/>
      <c r="H34"/>
      <c r="I34"/>
      <c r="J34"/>
      <c r="K34"/>
      <c r="L34"/>
      <c r="M34"/>
      <c r="N34"/>
      <c r="O34"/>
      <c r="P34"/>
    </row>
    <row r="35" spans="1:16" x14ac:dyDescent="0.2">
      <c r="A35"/>
      <c r="B35" s="15">
        <v>31</v>
      </c>
      <c r="C35" s="22" t="s">
        <v>68</v>
      </c>
      <c r="D35" s="2" t="s">
        <v>65</v>
      </c>
      <c r="E35"/>
      <c r="F35"/>
      <c r="G35"/>
      <c r="H35"/>
      <c r="I35"/>
      <c r="J35"/>
      <c r="K35"/>
      <c r="L35"/>
      <c r="M35"/>
      <c r="N35"/>
      <c r="O35"/>
      <c r="P35"/>
    </row>
    <row r="36" spans="1:16" x14ac:dyDescent="0.2">
      <c r="A36"/>
      <c r="B36" s="15">
        <v>32</v>
      </c>
      <c r="C36" s="12"/>
      <c r="D36" s="2" t="s">
        <v>38</v>
      </c>
      <c r="E36"/>
      <c r="F36"/>
      <c r="G36"/>
      <c r="H36"/>
      <c r="I36"/>
      <c r="J36"/>
      <c r="K36"/>
      <c r="L36"/>
      <c r="M36"/>
      <c r="N36"/>
      <c r="O36"/>
      <c r="P36"/>
    </row>
    <row r="37" spans="1:16" x14ac:dyDescent="0.2">
      <c r="A37"/>
      <c r="B37" s="15">
        <v>33</v>
      </c>
      <c r="C37" s="12"/>
      <c r="D37" s="2" t="s">
        <v>52</v>
      </c>
      <c r="E37"/>
      <c r="F37"/>
      <c r="G37"/>
      <c r="H37"/>
      <c r="I37"/>
      <c r="J37"/>
      <c r="K37"/>
      <c r="L37"/>
      <c r="M37"/>
      <c r="N37"/>
      <c r="O37"/>
      <c r="P37"/>
    </row>
    <row r="38" spans="1:16" x14ac:dyDescent="0.2">
      <c r="A38"/>
      <c r="B38" s="15">
        <v>34</v>
      </c>
      <c r="C38" s="12"/>
      <c r="D38" s="2" t="s">
        <v>39</v>
      </c>
      <c r="E38"/>
      <c r="F38"/>
      <c r="G38"/>
      <c r="H38"/>
      <c r="I38"/>
      <c r="J38"/>
      <c r="K38"/>
      <c r="L38"/>
      <c r="M38"/>
      <c r="N38"/>
      <c r="O38"/>
      <c r="P38"/>
    </row>
    <row r="39" spans="1:16" x14ac:dyDescent="0.2">
      <c r="A39"/>
      <c r="B39" s="15">
        <v>35</v>
      </c>
      <c r="C39" s="12"/>
      <c r="D39" s="2" t="s">
        <v>33</v>
      </c>
      <c r="E39"/>
      <c r="F39"/>
      <c r="G39"/>
      <c r="H39"/>
      <c r="I39"/>
      <c r="J39"/>
      <c r="K39"/>
      <c r="L39"/>
      <c r="M39"/>
      <c r="N39"/>
      <c r="O39"/>
      <c r="P39"/>
    </row>
    <row r="40" spans="1:16" x14ac:dyDescent="0.2">
      <c r="A40"/>
      <c r="B40" s="15">
        <v>36</v>
      </c>
      <c r="C40" s="12"/>
      <c r="D40" s="2" t="s">
        <v>40</v>
      </c>
      <c r="E40"/>
      <c r="F40"/>
      <c r="G40"/>
      <c r="H40"/>
      <c r="I40"/>
      <c r="J40"/>
      <c r="K40"/>
      <c r="L40"/>
      <c r="M40"/>
      <c r="N40"/>
      <c r="O40"/>
      <c r="P40"/>
    </row>
    <row r="41" spans="1:16" x14ac:dyDescent="0.2">
      <c r="A41"/>
      <c r="B41" s="15">
        <v>37</v>
      </c>
      <c r="C41" s="12"/>
      <c r="D41" s="2" t="s">
        <v>41</v>
      </c>
      <c r="E41"/>
      <c r="F41"/>
      <c r="G41"/>
      <c r="H41"/>
      <c r="I41"/>
      <c r="J41"/>
      <c r="K41"/>
      <c r="L41"/>
      <c r="M41"/>
      <c r="N41"/>
      <c r="O41"/>
      <c r="P41"/>
    </row>
    <row r="42" spans="1:16" x14ac:dyDescent="0.2">
      <c r="A42"/>
      <c r="B42" s="15">
        <v>38</v>
      </c>
      <c r="C42" s="12"/>
      <c r="D42" s="2" t="s">
        <v>69</v>
      </c>
      <c r="E42"/>
      <c r="F42"/>
      <c r="G42"/>
      <c r="H42"/>
      <c r="I42"/>
      <c r="J42"/>
      <c r="K42"/>
      <c r="L42"/>
      <c r="M42"/>
      <c r="N42"/>
      <c r="O42"/>
      <c r="P42"/>
    </row>
    <row r="43" spans="1:16" x14ac:dyDescent="0.2">
      <c r="A43"/>
      <c r="B43" s="15">
        <v>39</v>
      </c>
      <c r="C43" s="12"/>
      <c r="D43" s="2" t="s">
        <v>42</v>
      </c>
      <c r="E43"/>
      <c r="F43"/>
      <c r="G43"/>
      <c r="H43"/>
      <c r="I43"/>
      <c r="J43"/>
      <c r="K43"/>
      <c r="L43"/>
      <c r="M43"/>
      <c r="N43"/>
      <c r="O43"/>
      <c r="P43"/>
    </row>
    <row r="44" spans="1:16" x14ac:dyDescent="0.2">
      <c r="A44"/>
      <c r="B44" s="15">
        <v>40</v>
      </c>
      <c r="C44" s="12"/>
      <c r="D44" s="2" t="s">
        <v>25</v>
      </c>
      <c r="E44"/>
      <c r="F44"/>
      <c r="G44"/>
      <c r="H44"/>
      <c r="I44"/>
      <c r="J44"/>
      <c r="K44"/>
      <c r="L44"/>
      <c r="M44"/>
      <c r="N44"/>
      <c r="O44"/>
      <c r="P44"/>
    </row>
    <row r="45" spans="1:16" x14ac:dyDescent="0.2">
      <c r="A45"/>
      <c r="B45" s="15">
        <v>41</v>
      </c>
      <c r="C45" s="12"/>
      <c r="D45" s="2" t="s">
        <v>26</v>
      </c>
      <c r="E45"/>
      <c r="F45"/>
      <c r="G45"/>
      <c r="H45"/>
      <c r="I45"/>
      <c r="J45"/>
      <c r="K45"/>
      <c r="L45"/>
      <c r="M45"/>
      <c r="N45"/>
      <c r="O45"/>
      <c r="P45"/>
    </row>
    <row r="46" spans="1:16" x14ac:dyDescent="0.2">
      <c r="A46"/>
      <c r="B46" s="15">
        <v>42</v>
      </c>
      <c r="C46" s="12"/>
      <c r="D46" s="2" t="s">
        <v>27</v>
      </c>
      <c r="E46"/>
      <c r="F46"/>
      <c r="G46"/>
      <c r="H46"/>
      <c r="I46"/>
      <c r="J46"/>
      <c r="K46"/>
      <c r="L46"/>
      <c r="M46"/>
      <c r="N46"/>
      <c r="O46"/>
      <c r="P46"/>
    </row>
    <row r="47" spans="1:16" x14ac:dyDescent="0.2">
      <c r="A47"/>
      <c r="B47" s="15">
        <v>43</v>
      </c>
      <c r="C47" s="22" t="s">
        <v>68</v>
      </c>
      <c r="D47" s="2" t="s">
        <v>66</v>
      </c>
      <c r="E47"/>
      <c r="F47"/>
      <c r="G47"/>
      <c r="H47"/>
      <c r="I47"/>
      <c r="J47"/>
      <c r="K47"/>
      <c r="L47"/>
      <c r="M47"/>
      <c r="N47"/>
      <c r="O47"/>
      <c r="P47"/>
    </row>
    <row r="48" spans="1:16" x14ac:dyDescent="0.2">
      <c r="A48"/>
      <c r="B48" s="15">
        <v>44</v>
      </c>
      <c r="C48" s="12"/>
      <c r="D48" s="2" t="s">
        <v>47</v>
      </c>
      <c r="E48"/>
      <c r="F48"/>
      <c r="G48"/>
      <c r="H48"/>
      <c r="I48"/>
      <c r="J48"/>
      <c r="K48"/>
      <c r="L48"/>
      <c r="M48"/>
      <c r="N48"/>
      <c r="O48"/>
      <c r="P48"/>
    </row>
    <row r="49" spans="1:16" x14ac:dyDescent="0.2">
      <c r="A49"/>
      <c r="B49" s="15">
        <v>45</v>
      </c>
      <c r="C49" s="22" t="s">
        <v>68</v>
      </c>
      <c r="D49" s="21" t="s">
        <v>67</v>
      </c>
      <c r="E49"/>
      <c r="F49"/>
      <c r="G49"/>
      <c r="H49"/>
      <c r="I49"/>
      <c r="J49"/>
      <c r="K49"/>
      <c r="L49"/>
      <c r="M49"/>
      <c r="N49"/>
      <c r="O49"/>
      <c r="P49"/>
    </row>
    <row r="50" spans="1:16" x14ac:dyDescent="0.2">
      <c r="A50"/>
      <c r="B50"/>
      <c r="C50" s="17"/>
      <c r="D50"/>
      <c r="E50"/>
      <c r="F50"/>
      <c r="G50"/>
      <c r="H50"/>
      <c r="I50"/>
      <c r="J50"/>
      <c r="K50"/>
      <c r="L50"/>
      <c r="M50"/>
      <c r="N50"/>
      <c r="O50"/>
      <c r="P50"/>
    </row>
    <row r="51" spans="1:16" x14ac:dyDescent="0.2">
      <c r="A51"/>
      <c r="B51"/>
      <c r="C51"/>
      <c r="D51"/>
      <c r="E51"/>
      <c r="F51"/>
      <c r="G51"/>
      <c r="H51"/>
      <c r="I51"/>
      <c r="J51"/>
      <c r="K51"/>
      <c r="L51"/>
      <c r="M51"/>
      <c r="N51"/>
      <c r="O51"/>
      <c r="P51"/>
    </row>
    <row r="52" spans="1:16" x14ac:dyDescent="0.2">
      <c r="A52"/>
      <c r="B52"/>
      <c r="C52"/>
      <c r="D52"/>
      <c r="E52"/>
      <c r="F52"/>
      <c r="G52"/>
      <c r="H52"/>
      <c r="I52"/>
      <c r="J52"/>
      <c r="K52"/>
      <c r="L52"/>
      <c r="M52"/>
      <c r="N52"/>
      <c r="O52"/>
      <c r="P52"/>
    </row>
    <row r="53" spans="1:16" x14ac:dyDescent="0.2">
      <c r="A53"/>
      <c r="B53"/>
      <c r="C53"/>
      <c r="D53"/>
      <c r="E53"/>
      <c r="F53"/>
      <c r="G53"/>
      <c r="H53"/>
      <c r="I53"/>
      <c r="J53"/>
      <c r="K53"/>
      <c r="L53"/>
      <c r="M53"/>
      <c r="N53"/>
      <c r="O53"/>
      <c r="P53"/>
    </row>
    <row r="54" spans="1:16" x14ac:dyDescent="0.2">
      <c r="A54"/>
      <c r="B54"/>
      <c r="C54"/>
      <c r="D54"/>
      <c r="E54"/>
      <c r="F54"/>
      <c r="G54"/>
      <c r="H54"/>
      <c r="I54"/>
      <c r="J54"/>
      <c r="K54"/>
      <c r="L54"/>
      <c r="M54"/>
      <c r="N54"/>
      <c r="O54"/>
      <c r="P54"/>
    </row>
    <row r="55" spans="1:16" x14ac:dyDescent="0.2">
      <c r="A55"/>
      <c r="B55"/>
      <c r="C55"/>
      <c r="D55"/>
      <c r="E55"/>
      <c r="F55"/>
      <c r="G55"/>
      <c r="H55"/>
      <c r="I55"/>
      <c r="J55"/>
      <c r="K55"/>
      <c r="L55"/>
      <c r="M55"/>
      <c r="N55"/>
      <c r="O55"/>
      <c r="P55"/>
    </row>
    <row r="56" spans="1:16" x14ac:dyDescent="0.2">
      <c r="A56"/>
      <c r="B56"/>
      <c r="C56"/>
      <c r="D56"/>
      <c r="E56"/>
      <c r="F56"/>
      <c r="G56"/>
      <c r="H56"/>
      <c r="I56"/>
      <c r="J56"/>
      <c r="K56"/>
      <c r="L56"/>
      <c r="M56"/>
      <c r="N56"/>
      <c r="O56"/>
      <c r="P56"/>
    </row>
    <row r="57" spans="1:16" x14ac:dyDescent="0.2">
      <c r="A57"/>
      <c r="B57"/>
      <c r="C57"/>
      <c r="D57"/>
      <c r="E57"/>
      <c r="F57"/>
      <c r="G57"/>
      <c r="H57"/>
      <c r="I57"/>
      <c r="J57"/>
      <c r="K57"/>
      <c r="L57"/>
      <c r="M57"/>
      <c r="N57"/>
      <c r="O57"/>
      <c r="P57"/>
    </row>
  </sheetData>
  <sheetProtection sheet="1"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110</formula>
    </cfRule>
  </conditionalFormatting>
  <dataValidations count="1">
    <dataValidation type="list" allowBlank="1" showInputMessage="1" showErrorMessage="1" sqref="C5:C14 C16:C20 C22:C29 C31:C34 C36:C46 C48"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G24"/>
  <sheetViews>
    <sheetView tabSelected="1" workbookViewId="0">
      <selection activeCell="B30" sqref="B30"/>
    </sheetView>
  </sheetViews>
  <sheetFormatPr baseColWidth="10" defaultColWidth="8.83203125" defaultRowHeight="15" x14ac:dyDescent="0.2"/>
  <cols>
    <col min="2" max="2" width="15" bestFit="1" customWidth="1"/>
    <col min="3" max="3" width="8.5" bestFit="1" customWidth="1"/>
    <col min="4" max="4" width="6.5" bestFit="1" customWidth="1"/>
    <col min="5" max="5" width="8.6640625" bestFit="1" customWidth="1"/>
    <col min="6" max="6" width="10.6640625" bestFit="1" customWidth="1"/>
  </cols>
  <sheetData>
    <row r="2" spans="2:7" x14ac:dyDescent="0.2">
      <c r="B2" s="1" t="s">
        <v>3</v>
      </c>
      <c r="C2" s="1" t="s">
        <v>4</v>
      </c>
      <c r="D2" s="3" t="s">
        <v>5</v>
      </c>
      <c r="E2" s="1" t="s">
        <v>15</v>
      </c>
      <c r="F2" s="1" t="s">
        <v>10</v>
      </c>
    </row>
    <row r="3" spans="2:7" x14ac:dyDescent="0.2">
      <c r="B3" s="4" t="s">
        <v>9</v>
      </c>
      <c r="C3" s="4">
        <f>'SCAS (Child version) scoring'!G6</f>
        <v>0</v>
      </c>
      <c r="D3" s="5">
        <f>((10*('SCAS (Child version) scoring'!G6-4.29))/3.45)+50</f>
        <v>37.565217391304351</v>
      </c>
      <c r="E3" s="7">
        <f t="shared" ref="E3:E9" si="0">IF(D3&gt;80, 80, D3)</f>
        <v>37.565217391304351</v>
      </c>
      <c r="F3" s="4">
        <v>60</v>
      </c>
    </row>
    <row r="4" spans="2:7" x14ac:dyDescent="0.2">
      <c r="B4" s="4" t="s">
        <v>19</v>
      </c>
      <c r="C4" s="4">
        <f>'SCAS (Child version) scoring'!G7</f>
        <v>0</v>
      </c>
      <c r="D4" s="5">
        <f>((10*('SCAS (Child version) scoring'!G7-6.85))/3.52)+50</f>
        <v>30.539772727272727</v>
      </c>
      <c r="E4" s="7">
        <f t="shared" si="0"/>
        <v>30.539772727272727</v>
      </c>
      <c r="F4" s="4">
        <v>60</v>
      </c>
    </row>
    <row r="5" spans="2:7" x14ac:dyDescent="0.2">
      <c r="B5" s="4" t="s">
        <v>20</v>
      </c>
      <c r="C5" s="4">
        <f>'SCAS (Child version) scoring'!G8</f>
        <v>0</v>
      </c>
      <c r="D5" s="5">
        <f>((10*('SCAS (Child version) scoring'!G8-3.6))/3.94)+50</f>
        <v>40.862944162436548</v>
      </c>
      <c r="E5" s="7">
        <f>IF(D5&gt;80, 80, D5)</f>
        <v>40.862944162436548</v>
      </c>
      <c r="F5" s="4">
        <v>60</v>
      </c>
    </row>
    <row r="6" spans="2:7" x14ac:dyDescent="0.2">
      <c r="B6" s="4" t="s">
        <v>6</v>
      </c>
      <c r="C6" s="4">
        <f>'SCAS (Child version) scoring'!G9</f>
        <v>0</v>
      </c>
      <c r="D6" s="5">
        <f>((10*('SCAS (Child version) scoring'!G9-3.32))/2.7)+50</f>
        <v>37.703703703703709</v>
      </c>
      <c r="E6" s="7">
        <f t="shared" si="0"/>
        <v>37.703703703703709</v>
      </c>
      <c r="F6" s="4">
        <v>60</v>
      </c>
    </row>
    <row r="7" spans="2:7" x14ac:dyDescent="0.2">
      <c r="B7" s="4" t="s">
        <v>7</v>
      </c>
      <c r="C7" s="4">
        <f>'SCAS (Child version) scoring'!G10</f>
        <v>0</v>
      </c>
      <c r="D7" s="5">
        <f>((10*('SCAS (Child version) scoring'!G10-3.5))/2.55)+50</f>
        <v>36.274509803921568</v>
      </c>
      <c r="E7" s="7">
        <f t="shared" si="0"/>
        <v>36.274509803921568</v>
      </c>
      <c r="F7" s="4">
        <v>60</v>
      </c>
    </row>
    <row r="8" spans="2:7" x14ac:dyDescent="0.2">
      <c r="B8" s="4" t="s">
        <v>8</v>
      </c>
      <c r="C8" s="4">
        <f>'SCAS (Child version) scoring'!G11</f>
        <v>0</v>
      </c>
      <c r="D8" s="5">
        <f>((10*('SCAS (Child version) scoring'!G11-6.31))/3.34)+50</f>
        <v>31.107784431137727</v>
      </c>
      <c r="E8" s="7">
        <f t="shared" si="0"/>
        <v>31.107784431137727</v>
      </c>
      <c r="F8" s="4">
        <v>60</v>
      </c>
    </row>
    <row r="9" spans="2:7" x14ac:dyDescent="0.2">
      <c r="B9" s="1" t="s">
        <v>22</v>
      </c>
      <c r="C9" s="1">
        <f>'SCAS (Child version) scoring'!G12</f>
        <v>0</v>
      </c>
      <c r="D9" s="6">
        <f>((10*('SCAS (Child version) scoring'!G12-27.88))/15.32)+50</f>
        <v>31.801566579634464</v>
      </c>
      <c r="E9" s="8">
        <f t="shared" si="0"/>
        <v>31.801566579634464</v>
      </c>
      <c r="F9" s="1">
        <v>60</v>
      </c>
    </row>
    <row r="10" spans="2:7" x14ac:dyDescent="0.2">
      <c r="G10" s="10"/>
    </row>
    <row r="11" spans="2:7" x14ac:dyDescent="0.2">
      <c r="B11" s="9" t="s">
        <v>60</v>
      </c>
      <c r="C11" s="10"/>
      <c r="D11" s="10"/>
      <c r="E11" s="10"/>
      <c r="F11" s="10"/>
    </row>
    <row r="12" spans="2:7" x14ac:dyDescent="0.2">
      <c r="B12" s="1" t="s">
        <v>3</v>
      </c>
      <c r="C12" s="1" t="s">
        <v>13</v>
      </c>
      <c r="D12" s="3" t="s">
        <v>14</v>
      </c>
      <c r="E12" s="1" t="s">
        <v>11</v>
      </c>
      <c r="F12" s="3" t="s">
        <v>12</v>
      </c>
    </row>
    <row r="13" spans="2:7" x14ac:dyDescent="0.2">
      <c r="B13" s="4" t="s">
        <v>9</v>
      </c>
      <c r="C13" s="4">
        <v>4.29</v>
      </c>
      <c r="D13" s="2">
        <v>3.45</v>
      </c>
      <c r="E13" s="5">
        <f>((10*(0-4.29))/3.45)+50</f>
        <v>37.565217391304351</v>
      </c>
      <c r="F13" s="5">
        <f>((10*(18-4.29))/3.45)+50</f>
        <v>89.739130434782624</v>
      </c>
    </row>
    <row r="14" spans="2:7" x14ac:dyDescent="0.2">
      <c r="B14" s="4" t="s">
        <v>19</v>
      </c>
      <c r="C14" s="4">
        <v>6.85</v>
      </c>
      <c r="D14" s="2">
        <v>3.52</v>
      </c>
      <c r="E14" s="5">
        <f>((10*(0-6.85))/3.52)+50</f>
        <v>30.539772727272727</v>
      </c>
      <c r="F14" s="5">
        <f>((10*(18-6.85))/3.52)+50</f>
        <v>81.67613636363636</v>
      </c>
    </row>
    <row r="15" spans="2:7" x14ac:dyDescent="0.2">
      <c r="B15" s="4" t="s">
        <v>20</v>
      </c>
      <c r="C15" s="4">
        <v>3.6</v>
      </c>
      <c r="D15" s="2">
        <v>3.94</v>
      </c>
      <c r="E15" s="5">
        <f>((10*(0-3.6))/3.94)+50</f>
        <v>40.862944162436548</v>
      </c>
      <c r="F15" s="5">
        <f>((10*(27-3.6))/3.94)+50</f>
        <v>109.39086294416244</v>
      </c>
    </row>
    <row r="16" spans="2:7" x14ac:dyDescent="0.2">
      <c r="B16" s="4" t="s">
        <v>6</v>
      </c>
      <c r="C16" s="4">
        <v>3.32</v>
      </c>
      <c r="D16" s="2">
        <v>2.7</v>
      </c>
      <c r="E16" s="5">
        <f>((10*(0-3.32))/2.7)+50</f>
        <v>37.703703703703709</v>
      </c>
      <c r="F16" s="5">
        <f>((10*(18-3.32))/2.7)+50</f>
        <v>104.37037037037038</v>
      </c>
    </row>
    <row r="17" spans="2:6" x14ac:dyDescent="0.2">
      <c r="B17" s="4" t="s">
        <v>7</v>
      </c>
      <c r="C17" s="4">
        <v>3.5</v>
      </c>
      <c r="D17" s="2">
        <v>2.5499999999999998</v>
      </c>
      <c r="E17" s="5">
        <f>((10*(0-3.5))/2.55)+50</f>
        <v>36.274509803921568</v>
      </c>
      <c r="F17" s="5">
        <f>((10*(15-3.5))/2.55)+50</f>
        <v>95.098039215686271</v>
      </c>
    </row>
    <row r="18" spans="2:6" x14ac:dyDescent="0.2">
      <c r="B18" s="4" t="s">
        <v>8</v>
      </c>
      <c r="C18" s="4">
        <v>6.31</v>
      </c>
      <c r="D18" s="2">
        <v>3.34</v>
      </c>
      <c r="E18" s="5">
        <f>((10*(0-6.31))/3.34)+50</f>
        <v>31.107784431137727</v>
      </c>
      <c r="F18" s="5">
        <f>((10*(18-6.31))/3.34)+50</f>
        <v>85</v>
      </c>
    </row>
    <row r="19" spans="2:6" x14ac:dyDescent="0.2">
      <c r="B19" s="1" t="s">
        <v>22</v>
      </c>
      <c r="C19" s="1">
        <v>27.88</v>
      </c>
      <c r="D19" s="3">
        <v>15.32</v>
      </c>
      <c r="E19" s="6">
        <f>((10*(0-27.88))/15.32)+50</f>
        <v>31.801566579634464</v>
      </c>
      <c r="F19" s="6">
        <f>((10*(114-27.88))/15.32)+50</f>
        <v>106.21409921671018</v>
      </c>
    </row>
    <row r="21" spans="2:6" ht="16" x14ac:dyDescent="0.2">
      <c r="B21" s="29" t="s">
        <v>70</v>
      </c>
    </row>
    <row r="22" spans="2:6" ht="16" x14ac:dyDescent="0.2">
      <c r="B22" s="29" t="s">
        <v>71</v>
      </c>
    </row>
    <row r="23" spans="2:6" x14ac:dyDescent="0.2">
      <c r="B23" s="30" t="s">
        <v>72</v>
      </c>
    </row>
    <row r="24" spans="2:6" ht="16" x14ac:dyDescent="0.2">
      <c r="B24" s="29" t="s">
        <v>73</v>
      </c>
    </row>
  </sheetData>
  <conditionalFormatting sqref="D3:D9">
    <cfRule type="cellIs" dxfId="1" priority="1" operator="between">
      <formula>60</formula>
      <formula>70</formula>
    </cfRule>
    <cfRule type="cellIs" dxfId="0" priority="2" operator="between">
      <formula>70</formula>
      <formula>141</formula>
    </cfRule>
  </conditionalFormatting>
  <hyperlinks>
    <hyperlink ref="B23" r:id="rId1" tooltip="Original URL:_x000a_http://www.michaelpalincentreforstammering.org/_x000a__x000a_Click to follow link." display="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xr:uid="{4787338C-DF99-DF4D-A5D7-3EF588EAE489}"/>
  </hyperlinks>
  <pageMargins left="0.7" right="0.7" top="0.75" bottom="0.75" header="0.3" footer="0.3"/>
</worksheet>
</file>

<file path=docMetadata/LabelInfo.xml><?xml version="1.0" encoding="utf-8"?>
<clbl:labelList xmlns:clbl="http://schemas.microsoft.com/office/2020/mipLabelMetadata">
  <clbl:label id="{0507654c-1543-47e1-81c5-300c2627be14}"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(Child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Susan H Spence</cp:lastModifiedBy>
  <cp:lastPrinted>2024-09-26T09:06:37Z</cp:lastPrinted>
  <dcterms:created xsi:type="dcterms:W3CDTF">2024-07-24T17:28:52Z</dcterms:created>
  <dcterms:modified xsi:type="dcterms:W3CDTF">2025-01-05T04:41:47Z</dcterms:modified>
</cp:coreProperties>
</file>